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7455" tabRatio="615"/>
  </bookViews>
  <sheets>
    <sheet name="Ekamut" sheetId="22" r:id="rId1"/>
    <sheet name="Лист1" sheetId="23" state="hidden" r:id="rId2"/>
    <sheet name="Лист2" sheetId="24" state="hidden" r:id="rId3"/>
    <sheet name="Лист3" sheetId="25" state="hidden" r:id="rId4"/>
    <sheet name="Лист4" sheetId="26" state="hidden" r:id="rId5"/>
    <sheet name="Лист5" sheetId="27" state="hidden" r:id="rId6"/>
    <sheet name="Лист6" sheetId="28" state="hidden" r:id="rId7"/>
    <sheet name="Лист7" sheetId="29" state="hidden" r:id="rId8"/>
    <sheet name="Sheet1" sheetId="30" r:id="rId9"/>
  </sheets>
  <externalReferences>
    <externalReference r:id="rId10"/>
  </externalReferences>
  <definedNames>
    <definedName name="_xlnm.Print_Area" localSheetId="0">Ekamut!$A$1:$EK$21</definedName>
  </definedNames>
  <calcPr calcId="125725"/>
</workbook>
</file>

<file path=xl/calcChain.xml><?xml version="1.0" encoding="utf-8"?>
<calcChain xmlns="http://schemas.openxmlformats.org/spreadsheetml/2006/main">
  <c r="AB22" i="22"/>
  <c r="X21"/>
  <c r="X22"/>
  <c r="AV8"/>
  <c r="AQ8"/>
  <c r="AL8"/>
  <c r="AG8"/>
  <c r="AB8"/>
  <c r="W8"/>
  <c r="R8"/>
  <c r="M8"/>
  <c r="BS10"/>
  <c r="BT10"/>
  <c r="BU10"/>
  <c r="BW10"/>
  <c r="BS11"/>
  <c r="BT11"/>
  <c r="BU11"/>
  <c r="BW11"/>
  <c r="BS12"/>
  <c r="BT12"/>
  <c r="BU12"/>
  <c r="BS13"/>
  <c r="BT13"/>
  <c r="BU13"/>
  <c r="BV13"/>
  <c r="BS14"/>
  <c r="BT14"/>
  <c r="BU14"/>
  <c r="BS15"/>
  <c r="BT15"/>
  <c r="BU15"/>
  <c r="BV15"/>
  <c r="BS16"/>
  <c r="BT16"/>
  <c r="BU16"/>
  <c r="BW16"/>
  <c r="BS17"/>
  <c r="BT17"/>
  <c r="BU17"/>
  <c r="BW17"/>
  <c r="BS18"/>
  <c r="BT18"/>
  <c r="BU18"/>
  <c r="BW18"/>
  <c r="BS19"/>
  <c r="BT19"/>
  <c r="BU19"/>
  <c r="BW19"/>
  <c r="BS20"/>
  <c r="BT20"/>
  <c r="BU20"/>
  <c r="BW20"/>
  <c r="DO21"/>
  <c r="DP21"/>
  <c r="DQ21"/>
  <c r="DR21"/>
  <c r="DS21"/>
  <c r="DT21"/>
  <c r="DU21"/>
  <c r="DV21"/>
  <c r="DW21"/>
  <c r="DX21"/>
  <c r="DY21"/>
  <c r="DZ21"/>
  <c r="EA21"/>
  <c r="EB21"/>
  <c r="EC21"/>
  <c r="ED21"/>
  <c r="EE21"/>
  <c r="EF21"/>
  <c r="EG21"/>
  <c r="AF21"/>
  <c r="AH21"/>
  <c r="D21"/>
  <c r="P10"/>
  <c r="P21"/>
  <c r="T21"/>
  <c r="U21"/>
  <c r="W21"/>
  <c r="V21"/>
  <c r="Y21"/>
  <c r="Z21"/>
  <c r="AA21"/>
  <c r="AC21"/>
  <c r="AD21"/>
  <c r="AE21"/>
  <c r="AI21"/>
  <c r="AJ21"/>
  <c r="AK21"/>
  <c r="AL21"/>
  <c r="AN21"/>
  <c r="AO21"/>
  <c r="AP21"/>
  <c r="AS21"/>
  <c r="AT21"/>
  <c r="AU21"/>
  <c r="AW21"/>
  <c r="AX21"/>
  <c r="AY21"/>
  <c r="AZ21"/>
  <c r="BA21"/>
  <c r="BB21"/>
  <c r="BC21"/>
  <c r="BD21"/>
  <c r="BE21"/>
  <c r="BF21"/>
  <c r="BH21"/>
  <c r="BI21"/>
  <c r="BJ21"/>
  <c r="BK21"/>
  <c r="BL21"/>
  <c r="BM21"/>
  <c r="BN21"/>
  <c r="BO21"/>
  <c r="BP21"/>
  <c r="BQ21"/>
  <c r="BR21"/>
  <c r="BX21"/>
  <c r="BY21"/>
  <c r="BZ21"/>
  <c r="CA21"/>
  <c r="CB21"/>
  <c r="CC21"/>
  <c r="CD21"/>
  <c r="CE21"/>
  <c r="CF21"/>
  <c r="CG21"/>
  <c r="CH21"/>
  <c r="CI21"/>
  <c r="CJ21"/>
  <c r="CK21"/>
  <c r="CL21"/>
  <c r="CM21"/>
  <c r="CN21"/>
  <c r="CO21"/>
  <c r="CP21"/>
  <c r="CQ21"/>
  <c r="CR21"/>
  <c r="CS21"/>
  <c r="CT21"/>
  <c r="CU21"/>
  <c r="CV21"/>
  <c r="CW21"/>
  <c r="CX21"/>
  <c r="CY21"/>
  <c r="CZ21"/>
  <c r="DA21"/>
  <c r="DB21"/>
  <c r="DC21"/>
  <c r="DD21"/>
  <c r="DE21"/>
  <c r="DF21"/>
  <c r="DG21"/>
  <c r="DH21"/>
  <c r="DI21"/>
  <c r="DJ21"/>
  <c r="DK21"/>
  <c r="C21"/>
  <c r="EJ8"/>
  <c r="EF8"/>
  <c r="EC8"/>
  <c r="DZ8"/>
  <c r="DW8"/>
  <c r="DT8"/>
  <c r="DQ8"/>
  <c r="DN8"/>
  <c r="DJ8"/>
  <c r="DG8"/>
  <c r="DD8"/>
  <c r="DA8"/>
  <c r="CX8"/>
  <c r="CU8"/>
  <c r="CR8"/>
  <c r="CO8"/>
  <c r="CL8"/>
  <c r="CI8"/>
  <c r="CF8"/>
  <c r="CC8"/>
  <c r="BZ8"/>
  <c r="BU8"/>
  <c r="BR8"/>
  <c r="BO8"/>
  <c r="BL8"/>
  <c r="BI8"/>
  <c r="BF8"/>
  <c r="BC8"/>
  <c r="AZ8"/>
  <c r="AU8"/>
  <c r="AP8"/>
  <c r="AK8"/>
  <c r="AF8"/>
  <c r="AA8"/>
  <c r="V8"/>
  <c r="Q8"/>
  <c r="L8"/>
  <c r="EH11"/>
  <c r="EI11"/>
  <c r="EJ11"/>
  <c r="EH12"/>
  <c r="EI12"/>
  <c r="EJ12"/>
  <c r="EH13"/>
  <c r="EI13"/>
  <c r="EJ13"/>
  <c r="EH14"/>
  <c r="EI14"/>
  <c r="EJ14"/>
  <c r="EH15"/>
  <c r="EI15"/>
  <c r="EJ15"/>
  <c r="EH16"/>
  <c r="EI16"/>
  <c r="EJ16"/>
  <c r="EH17"/>
  <c r="EI17"/>
  <c r="EJ17"/>
  <c r="EH18"/>
  <c r="EI18"/>
  <c r="EJ18"/>
  <c r="EH19"/>
  <c r="EI19"/>
  <c r="EJ19"/>
  <c r="EH20"/>
  <c r="EI20"/>
  <c r="EJ20"/>
  <c r="EJ10"/>
  <c r="EJ21"/>
  <c r="EI10"/>
  <c r="EI21"/>
  <c r="EH10"/>
  <c r="DL11"/>
  <c r="E11"/>
  <c r="DM11"/>
  <c r="F11"/>
  <c r="DN11"/>
  <c r="G11"/>
  <c r="DL12"/>
  <c r="E12"/>
  <c r="DM12"/>
  <c r="F12"/>
  <c r="DN12"/>
  <c r="G12"/>
  <c r="DL13"/>
  <c r="E13"/>
  <c r="DM13"/>
  <c r="F13"/>
  <c r="DN13"/>
  <c r="G13"/>
  <c r="DL14"/>
  <c r="E14"/>
  <c r="DM14"/>
  <c r="F14"/>
  <c r="DN14"/>
  <c r="G14"/>
  <c r="H14"/>
  <c r="DL15"/>
  <c r="E15"/>
  <c r="DM15"/>
  <c r="F15"/>
  <c r="DN15"/>
  <c r="G15"/>
  <c r="DL16"/>
  <c r="E16"/>
  <c r="DM16"/>
  <c r="F16"/>
  <c r="DN16"/>
  <c r="G16"/>
  <c r="DL17"/>
  <c r="E17"/>
  <c r="DM17"/>
  <c r="F17"/>
  <c r="DN17"/>
  <c r="DL18"/>
  <c r="E18"/>
  <c r="DM18"/>
  <c r="F18"/>
  <c r="DN18"/>
  <c r="G18"/>
  <c r="DL19"/>
  <c r="E19"/>
  <c r="DM19"/>
  <c r="F19"/>
  <c r="DN19"/>
  <c r="DL20"/>
  <c r="E20"/>
  <c r="DM20"/>
  <c r="F20"/>
  <c r="DN20"/>
  <c r="G20"/>
  <c r="I20"/>
  <c r="DN10"/>
  <c r="DM10"/>
  <c r="F10"/>
  <c r="DL10"/>
  <c r="E10"/>
  <c r="J11"/>
  <c r="K11"/>
  <c r="L11"/>
  <c r="N11"/>
  <c r="O11"/>
  <c r="P11"/>
  <c r="Q11"/>
  <c r="S11"/>
  <c r="J12"/>
  <c r="K12"/>
  <c r="L12"/>
  <c r="N12"/>
  <c r="O12"/>
  <c r="P12"/>
  <c r="Q12"/>
  <c r="R12"/>
  <c r="J13"/>
  <c r="K13"/>
  <c r="L13"/>
  <c r="M13"/>
  <c r="O13"/>
  <c r="P13"/>
  <c r="Q13"/>
  <c r="R13"/>
  <c r="J14"/>
  <c r="K14"/>
  <c r="L14"/>
  <c r="N14"/>
  <c r="O14"/>
  <c r="P14"/>
  <c r="Q14"/>
  <c r="R14"/>
  <c r="J15"/>
  <c r="K15"/>
  <c r="L15"/>
  <c r="N15"/>
  <c r="O15"/>
  <c r="P15"/>
  <c r="Q15"/>
  <c r="R15"/>
  <c r="J16"/>
  <c r="K16"/>
  <c r="L16"/>
  <c r="M16"/>
  <c r="O16"/>
  <c r="P16"/>
  <c r="Q16"/>
  <c r="R16"/>
  <c r="J17"/>
  <c r="K17"/>
  <c r="L17"/>
  <c r="N17"/>
  <c r="O17"/>
  <c r="P17"/>
  <c r="Q17"/>
  <c r="S17"/>
  <c r="J18"/>
  <c r="K18"/>
  <c r="L18"/>
  <c r="N18"/>
  <c r="O18"/>
  <c r="P18"/>
  <c r="Q18"/>
  <c r="R18"/>
  <c r="J19"/>
  <c r="K19"/>
  <c r="L19"/>
  <c r="M19"/>
  <c r="O19"/>
  <c r="P19"/>
  <c r="Q19"/>
  <c r="S19"/>
  <c r="J20"/>
  <c r="K20"/>
  <c r="L20"/>
  <c r="N20"/>
  <c r="O20"/>
  <c r="P20"/>
  <c r="R20"/>
  <c r="Q20"/>
  <c r="S20"/>
  <c r="Q10"/>
  <c r="R10"/>
  <c r="O10"/>
  <c r="O21"/>
  <c r="L10"/>
  <c r="K10"/>
  <c r="K21"/>
  <c r="J10"/>
  <c r="N10"/>
  <c r="D6" i="2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C80"/>
  <c r="D80"/>
  <c r="E80"/>
  <c r="G8" i="28"/>
  <c r="K8"/>
  <c r="M8"/>
  <c r="R8"/>
  <c r="W8"/>
  <c r="AB8"/>
  <c r="AG8"/>
  <c r="AL8"/>
  <c r="P8"/>
  <c r="Q8"/>
  <c r="V8"/>
  <c r="AA8"/>
  <c r="AF8"/>
  <c r="AK8"/>
  <c r="AP8"/>
  <c r="AU8"/>
  <c r="AX8"/>
  <c r="U8"/>
  <c r="Z8"/>
  <c r="AE8"/>
  <c r="AJ8"/>
  <c r="AO8"/>
  <c r="AT8"/>
  <c r="AW8"/>
  <c r="AZ8"/>
  <c r="BC8"/>
  <c r="BF8"/>
  <c r="BI8"/>
  <c r="BL8"/>
  <c r="BO8"/>
  <c r="BT8"/>
  <c r="BW8"/>
  <c r="BZ8"/>
  <c r="CC8"/>
  <c r="CF8"/>
  <c r="CI8"/>
  <c r="CL8"/>
  <c r="CO8"/>
  <c r="CR8"/>
  <c r="CU8"/>
  <c r="CX8"/>
  <c r="DA8"/>
  <c r="DD8"/>
  <c r="DH8"/>
  <c r="DK8"/>
  <c r="DN8"/>
  <c r="DQ8"/>
  <c r="DT8"/>
  <c r="DW8"/>
  <c r="DZ8"/>
  <c r="ED8"/>
  <c r="J10"/>
  <c r="K10"/>
  <c r="L10"/>
  <c r="M10"/>
  <c r="N10"/>
  <c r="O10"/>
  <c r="P10"/>
  <c r="Q10"/>
  <c r="S10"/>
  <c r="U10"/>
  <c r="W10"/>
  <c r="X10"/>
  <c r="Z10"/>
  <c r="AB10"/>
  <c r="AC10"/>
  <c r="AE10"/>
  <c r="AG10"/>
  <c r="AH10"/>
  <c r="AJ10"/>
  <c r="AL10"/>
  <c r="AM10"/>
  <c r="AO10"/>
  <c r="AQ10"/>
  <c r="AR10"/>
  <c r="AT10"/>
  <c r="AW10"/>
  <c r="AZ10"/>
  <c r="BC10"/>
  <c r="BF10"/>
  <c r="BI10"/>
  <c r="BL10"/>
  <c r="BN10"/>
  <c r="BO10"/>
  <c r="BP10"/>
  <c r="BQ10"/>
  <c r="BR10"/>
  <c r="BT10"/>
  <c r="BW10"/>
  <c r="BZ10"/>
  <c r="CC10"/>
  <c r="CF10"/>
  <c r="CI10"/>
  <c r="CL10"/>
  <c r="CO10"/>
  <c r="CR10"/>
  <c r="CU10"/>
  <c r="CX10"/>
  <c r="DA10"/>
  <c r="DD10"/>
  <c r="DG10"/>
  <c r="E10"/>
  <c r="F10"/>
  <c r="DI10"/>
  <c r="G10"/>
  <c r="DK10"/>
  <c r="DN10"/>
  <c r="DQ10"/>
  <c r="DT10"/>
  <c r="DW10"/>
  <c r="DZ10"/>
  <c r="EC10"/>
  <c r="ED10"/>
  <c r="J11"/>
  <c r="K11"/>
  <c r="L11"/>
  <c r="M11"/>
  <c r="N11"/>
  <c r="O11"/>
  <c r="P11"/>
  <c r="Q11"/>
  <c r="R11"/>
  <c r="S11"/>
  <c r="U11"/>
  <c r="W11"/>
  <c r="X11"/>
  <c r="Z11"/>
  <c r="AB11"/>
  <c r="AC11"/>
  <c r="AE11"/>
  <c r="AG11"/>
  <c r="AH11"/>
  <c r="AJ11"/>
  <c r="AL11"/>
  <c r="AM11"/>
  <c r="AO11"/>
  <c r="AQ11"/>
  <c r="AR11"/>
  <c r="AT11"/>
  <c r="AW11"/>
  <c r="AZ11"/>
  <c r="BC11"/>
  <c r="BF11"/>
  <c r="BI11"/>
  <c r="BL11"/>
  <c r="BN11"/>
  <c r="BO11"/>
  <c r="BQ11"/>
  <c r="BP11"/>
  <c r="BR11"/>
  <c r="BT11"/>
  <c r="BW11"/>
  <c r="BZ11"/>
  <c r="CC11"/>
  <c r="CF11"/>
  <c r="CI11"/>
  <c r="CL11"/>
  <c r="CO11"/>
  <c r="CR11"/>
  <c r="CU11"/>
  <c r="CX11"/>
  <c r="DA11"/>
  <c r="DD11"/>
  <c r="DG11"/>
  <c r="E11"/>
  <c r="F11"/>
  <c r="DH11"/>
  <c r="DI11"/>
  <c r="G11"/>
  <c r="DK11"/>
  <c r="DN11"/>
  <c r="DQ11"/>
  <c r="DT11"/>
  <c r="DW11"/>
  <c r="DZ11"/>
  <c r="EC11"/>
  <c r="ED11"/>
  <c r="EF11"/>
  <c r="J12"/>
  <c r="K12"/>
  <c r="L12"/>
  <c r="M12"/>
  <c r="N12"/>
  <c r="O12"/>
  <c r="P12"/>
  <c r="Q12"/>
  <c r="R12"/>
  <c r="S12"/>
  <c r="U12"/>
  <c r="W12"/>
  <c r="X12"/>
  <c r="Z12"/>
  <c r="AB12"/>
  <c r="AC12"/>
  <c r="AE12"/>
  <c r="AG12"/>
  <c r="AH12"/>
  <c r="AJ12"/>
  <c r="AL12"/>
  <c r="AM12"/>
  <c r="AO12"/>
  <c r="AQ12"/>
  <c r="AR12"/>
  <c r="AT12"/>
  <c r="AW12"/>
  <c r="AZ12"/>
  <c r="BC12"/>
  <c r="BF12"/>
  <c r="BI12"/>
  <c r="BL12"/>
  <c r="BN12"/>
  <c r="BO12"/>
  <c r="BP12"/>
  <c r="BR12"/>
  <c r="BT12"/>
  <c r="BW12"/>
  <c r="BZ12"/>
  <c r="CC12"/>
  <c r="CF12"/>
  <c r="CI12"/>
  <c r="CL12"/>
  <c r="CO12"/>
  <c r="CR12"/>
  <c r="CU12"/>
  <c r="CX12"/>
  <c r="DA12"/>
  <c r="DD12"/>
  <c r="DG12"/>
  <c r="DI12"/>
  <c r="G12"/>
  <c r="DK12"/>
  <c r="DN12"/>
  <c r="DQ12"/>
  <c r="DT12"/>
  <c r="DW12"/>
  <c r="DZ12"/>
  <c r="EC12"/>
  <c r="ED12"/>
  <c r="EF12"/>
  <c r="J13"/>
  <c r="K13"/>
  <c r="L13"/>
  <c r="M13"/>
  <c r="N13"/>
  <c r="O13"/>
  <c r="P13"/>
  <c r="Q13"/>
  <c r="R13"/>
  <c r="S13"/>
  <c r="U13"/>
  <c r="W13"/>
  <c r="X13"/>
  <c r="Z13"/>
  <c r="AB13"/>
  <c r="AC13"/>
  <c r="AE13"/>
  <c r="AG13"/>
  <c r="AH13"/>
  <c r="AJ13"/>
  <c r="AL13"/>
  <c r="AM13"/>
  <c r="AO13"/>
  <c r="AQ13"/>
  <c r="AR13"/>
  <c r="AT13"/>
  <c r="AW13"/>
  <c r="AZ13"/>
  <c r="BC13"/>
  <c r="BF13"/>
  <c r="BI13"/>
  <c r="BL13"/>
  <c r="BN13"/>
  <c r="BO13"/>
  <c r="BP13"/>
  <c r="BR13"/>
  <c r="BT13"/>
  <c r="BW13"/>
  <c r="BZ13"/>
  <c r="CC13"/>
  <c r="CF13"/>
  <c r="CI13"/>
  <c r="CL13"/>
  <c r="CO13"/>
  <c r="CR13"/>
  <c r="CU13"/>
  <c r="CX13"/>
  <c r="DA13"/>
  <c r="DD13"/>
  <c r="DG13"/>
  <c r="E13"/>
  <c r="F13"/>
  <c r="DI13"/>
  <c r="G13"/>
  <c r="DK13"/>
  <c r="DN13"/>
  <c r="DQ13"/>
  <c r="DT13"/>
  <c r="DW13"/>
  <c r="DZ13"/>
  <c r="EC13"/>
  <c r="ED13"/>
  <c r="EF13"/>
  <c r="G14"/>
  <c r="J14"/>
  <c r="K14"/>
  <c r="L14"/>
  <c r="M14"/>
  <c r="N14"/>
  <c r="O14"/>
  <c r="P14"/>
  <c r="Q14"/>
  <c r="S14"/>
  <c r="U14"/>
  <c r="W14"/>
  <c r="X14"/>
  <c r="Z14"/>
  <c r="AB14"/>
  <c r="AC14"/>
  <c r="AE14"/>
  <c r="AG14"/>
  <c r="AH14"/>
  <c r="AJ14"/>
  <c r="AL14"/>
  <c r="AM14"/>
  <c r="AO14"/>
  <c r="AQ14"/>
  <c r="AR14"/>
  <c r="AT14"/>
  <c r="AW14"/>
  <c r="AZ14"/>
  <c r="BC14"/>
  <c r="BF14"/>
  <c r="BI14"/>
  <c r="BL14"/>
  <c r="BN14"/>
  <c r="BO14"/>
  <c r="BP14"/>
  <c r="BQ14"/>
  <c r="BR14"/>
  <c r="BT14"/>
  <c r="BW14"/>
  <c r="BZ14"/>
  <c r="CC14"/>
  <c r="CF14"/>
  <c r="CI14"/>
  <c r="CL14"/>
  <c r="CO14"/>
  <c r="CR14"/>
  <c r="CU14"/>
  <c r="CX14"/>
  <c r="DA14"/>
  <c r="DD14"/>
  <c r="DG14"/>
  <c r="DH14"/>
  <c r="DI14"/>
  <c r="DK14"/>
  <c r="DN14"/>
  <c r="DQ14"/>
  <c r="DT14"/>
  <c r="DW14"/>
  <c r="DZ14"/>
  <c r="EC14"/>
  <c r="E14"/>
  <c r="EF14"/>
  <c r="J15"/>
  <c r="K15"/>
  <c r="L15"/>
  <c r="N15"/>
  <c r="O15"/>
  <c r="P15"/>
  <c r="Q15"/>
  <c r="R15"/>
  <c r="S15"/>
  <c r="U15"/>
  <c r="W15"/>
  <c r="X15"/>
  <c r="Z15"/>
  <c r="AB15"/>
  <c r="AC15"/>
  <c r="AE15"/>
  <c r="AG15"/>
  <c r="AH15"/>
  <c r="AJ15"/>
  <c r="AL15"/>
  <c r="AM15"/>
  <c r="AO15"/>
  <c r="AQ15"/>
  <c r="AR15"/>
  <c r="AT15"/>
  <c r="AW15"/>
  <c r="AZ15"/>
  <c r="BC15"/>
  <c r="BF15"/>
  <c r="BI15"/>
  <c r="BL15"/>
  <c r="BN15"/>
  <c r="BO15"/>
  <c r="BP15"/>
  <c r="BQ15"/>
  <c r="BR15"/>
  <c r="BT15"/>
  <c r="BW15"/>
  <c r="BZ15"/>
  <c r="CC15"/>
  <c r="CF15"/>
  <c r="CI15"/>
  <c r="CL15"/>
  <c r="CO15"/>
  <c r="CR15"/>
  <c r="CU15"/>
  <c r="CX15"/>
  <c r="DA15"/>
  <c r="DD15"/>
  <c r="DG15"/>
  <c r="E15"/>
  <c r="F15"/>
  <c r="DI15"/>
  <c r="G15"/>
  <c r="DK15"/>
  <c r="DN15"/>
  <c r="DQ15"/>
  <c r="DT15"/>
  <c r="DW15"/>
  <c r="DZ15"/>
  <c r="EC15"/>
  <c r="ED15"/>
  <c r="EF15"/>
  <c r="G16"/>
  <c r="J16"/>
  <c r="K16"/>
  <c r="L16"/>
  <c r="M16"/>
  <c r="N16"/>
  <c r="O16"/>
  <c r="P16"/>
  <c r="Q16"/>
  <c r="S16"/>
  <c r="U16"/>
  <c r="W16"/>
  <c r="X16"/>
  <c r="Z16"/>
  <c r="AB16"/>
  <c r="AC16"/>
  <c r="AE16"/>
  <c r="AG16"/>
  <c r="AH16"/>
  <c r="AJ16"/>
  <c r="AL16"/>
  <c r="AM16"/>
  <c r="AO16"/>
  <c r="AQ16"/>
  <c r="AR16"/>
  <c r="AT16"/>
  <c r="AW16"/>
  <c r="AZ16"/>
  <c r="BC16"/>
  <c r="BF16"/>
  <c r="BI16"/>
  <c r="BL16"/>
  <c r="BN16"/>
  <c r="BO16"/>
  <c r="BP16"/>
  <c r="BQ16"/>
  <c r="BR16"/>
  <c r="BT16"/>
  <c r="BW16"/>
  <c r="BZ16"/>
  <c r="CC16"/>
  <c r="CF16"/>
  <c r="CI16"/>
  <c r="CL16"/>
  <c r="CO16"/>
  <c r="CR16"/>
  <c r="CU16"/>
  <c r="CX16"/>
  <c r="DA16"/>
  <c r="DD16"/>
  <c r="DG16"/>
  <c r="DH16"/>
  <c r="DI16"/>
  <c r="DK16"/>
  <c r="DN16"/>
  <c r="DQ16"/>
  <c r="DT16"/>
  <c r="DW16"/>
  <c r="DZ16"/>
  <c r="EC16"/>
  <c r="E16"/>
  <c r="EF16"/>
  <c r="J17"/>
  <c r="K17"/>
  <c r="L17"/>
  <c r="N17"/>
  <c r="O17"/>
  <c r="P17"/>
  <c r="Q17"/>
  <c r="R17"/>
  <c r="S17"/>
  <c r="U17"/>
  <c r="W17"/>
  <c r="X17"/>
  <c r="Z17"/>
  <c r="AB17"/>
  <c r="AC17"/>
  <c r="AE17"/>
  <c r="AG17"/>
  <c r="AH17"/>
  <c r="AJ17"/>
  <c r="AL17"/>
  <c r="AM17"/>
  <c r="AO17"/>
  <c r="AQ17"/>
  <c r="AR17"/>
  <c r="AT17"/>
  <c r="AW17"/>
  <c r="AZ17"/>
  <c r="BC17"/>
  <c r="BF17"/>
  <c r="BI17"/>
  <c r="BL17"/>
  <c r="BN17"/>
  <c r="BO17"/>
  <c r="BP17"/>
  <c r="BQ17"/>
  <c r="BR17"/>
  <c r="BT17"/>
  <c r="BW17"/>
  <c r="BZ17"/>
  <c r="CC17"/>
  <c r="CF17"/>
  <c r="CI17"/>
  <c r="CL17"/>
  <c r="CO17"/>
  <c r="CR17"/>
  <c r="CU17"/>
  <c r="CX17"/>
  <c r="DA17"/>
  <c r="DD17"/>
  <c r="DG17"/>
  <c r="E17"/>
  <c r="F17"/>
  <c r="DI17"/>
  <c r="G17"/>
  <c r="DK17"/>
  <c r="DN17"/>
  <c r="DQ17"/>
  <c r="DT17"/>
  <c r="DW17"/>
  <c r="DZ17"/>
  <c r="EC17"/>
  <c r="ED17"/>
  <c r="EF17"/>
  <c r="G18"/>
  <c r="J18"/>
  <c r="K18"/>
  <c r="L18"/>
  <c r="M18"/>
  <c r="N18"/>
  <c r="O18"/>
  <c r="P18"/>
  <c r="Q18"/>
  <c r="S18"/>
  <c r="U18"/>
  <c r="W18"/>
  <c r="X18"/>
  <c r="Z18"/>
  <c r="AB18"/>
  <c r="AC18"/>
  <c r="AE18"/>
  <c r="AG18"/>
  <c r="AH18"/>
  <c r="AJ18"/>
  <c r="AL18"/>
  <c r="AM18"/>
  <c r="AO18"/>
  <c r="AQ18"/>
  <c r="AR18"/>
  <c r="AT18"/>
  <c r="AW18"/>
  <c r="AZ18"/>
  <c r="BC18"/>
  <c r="BF18"/>
  <c r="BI18"/>
  <c r="BL18"/>
  <c r="BN18"/>
  <c r="BO18"/>
  <c r="BP18"/>
  <c r="BQ18"/>
  <c r="BR18"/>
  <c r="BT18"/>
  <c r="BW18"/>
  <c r="BZ18"/>
  <c r="CC18"/>
  <c r="CF18"/>
  <c r="CI18"/>
  <c r="CL18"/>
  <c r="CO18"/>
  <c r="CR18"/>
  <c r="CU18"/>
  <c r="CX18"/>
  <c r="DA18"/>
  <c r="DD18"/>
  <c r="DG18"/>
  <c r="DH18"/>
  <c r="DI18"/>
  <c r="DK18"/>
  <c r="DN18"/>
  <c r="DQ18"/>
  <c r="DT18"/>
  <c r="DW18"/>
  <c r="DZ18"/>
  <c r="EC18"/>
  <c r="E18"/>
  <c r="EF18"/>
  <c r="J19"/>
  <c r="K19"/>
  <c r="L19"/>
  <c r="N19"/>
  <c r="O19"/>
  <c r="P19"/>
  <c r="Q19"/>
  <c r="R19"/>
  <c r="S19"/>
  <c r="U19"/>
  <c r="W19"/>
  <c r="X19"/>
  <c r="Z19"/>
  <c r="AB19"/>
  <c r="AC19"/>
  <c r="AE19"/>
  <c r="AG19"/>
  <c r="AH19"/>
  <c r="AJ19"/>
  <c r="AL19"/>
  <c r="AM19"/>
  <c r="AO19"/>
  <c r="AQ19"/>
  <c r="AR19"/>
  <c r="AT19"/>
  <c r="AW19"/>
  <c r="AZ19"/>
  <c r="BC19"/>
  <c r="BF19"/>
  <c r="BI19"/>
  <c r="BL19"/>
  <c r="BN19"/>
  <c r="BO19"/>
  <c r="BP19"/>
  <c r="BQ19"/>
  <c r="BR19"/>
  <c r="BT19"/>
  <c r="BW19"/>
  <c r="BZ19"/>
  <c r="CC19"/>
  <c r="CF19"/>
  <c r="CI19"/>
  <c r="CL19"/>
  <c r="CO19"/>
  <c r="CR19"/>
  <c r="CU19"/>
  <c r="CX19"/>
  <c r="DA19"/>
  <c r="DD19"/>
  <c r="DG19"/>
  <c r="E19"/>
  <c r="F19"/>
  <c r="DI19"/>
  <c r="G19"/>
  <c r="DK19"/>
  <c r="DN19"/>
  <c r="DQ19"/>
  <c r="DT19"/>
  <c r="DW19"/>
  <c r="DZ19"/>
  <c r="EC19"/>
  <c r="ED19"/>
  <c r="EF19"/>
  <c r="G20"/>
  <c r="J20"/>
  <c r="K20"/>
  <c r="L20"/>
  <c r="M20"/>
  <c r="N20"/>
  <c r="O20"/>
  <c r="P20"/>
  <c r="Q20"/>
  <c r="S20"/>
  <c r="U20"/>
  <c r="W20"/>
  <c r="X20"/>
  <c r="Z20"/>
  <c r="AB20"/>
  <c r="AC20"/>
  <c r="AE20"/>
  <c r="AG20"/>
  <c r="AH20"/>
  <c r="AJ20"/>
  <c r="AL20"/>
  <c r="AM20"/>
  <c r="AO20"/>
  <c r="AQ20"/>
  <c r="AR20"/>
  <c r="AT20"/>
  <c r="AW20"/>
  <c r="AZ20"/>
  <c r="BC20"/>
  <c r="BF20"/>
  <c r="BI20"/>
  <c r="BL20"/>
  <c r="BN20"/>
  <c r="BO20"/>
  <c r="BP20"/>
  <c r="BQ20"/>
  <c r="BR20"/>
  <c r="BT20"/>
  <c r="BW20"/>
  <c r="BZ20"/>
  <c r="CC20"/>
  <c r="CF20"/>
  <c r="CI20"/>
  <c r="CL20"/>
  <c r="CO20"/>
  <c r="CR20"/>
  <c r="CU20"/>
  <c r="CX20"/>
  <c r="DA20"/>
  <c r="DD20"/>
  <c r="DG20"/>
  <c r="DH20"/>
  <c r="DI20"/>
  <c r="DK20"/>
  <c r="DN20"/>
  <c r="DQ20"/>
  <c r="DT20"/>
  <c r="DW20"/>
  <c r="DZ20"/>
  <c r="EC20"/>
  <c r="E20"/>
  <c r="EF20"/>
  <c r="J21"/>
  <c r="K21"/>
  <c r="L21"/>
  <c r="N21"/>
  <c r="O21"/>
  <c r="P21"/>
  <c r="Q21"/>
  <c r="R21"/>
  <c r="S21"/>
  <c r="U21"/>
  <c r="W21"/>
  <c r="X21"/>
  <c r="Z21"/>
  <c r="AB21"/>
  <c r="AC21"/>
  <c r="AE21"/>
  <c r="AG21"/>
  <c r="AH21"/>
  <c r="AJ21"/>
  <c r="AL21"/>
  <c r="AM21"/>
  <c r="AO21"/>
  <c r="AQ21"/>
  <c r="AR21"/>
  <c r="AT21"/>
  <c r="AW21"/>
  <c r="AZ21"/>
  <c r="BC21"/>
  <c r="BF21"/>
  <c r="BI21"/>
  <c r="BL21"/>
  <c r="BN21"/>
  <c r="BO21"/>
  <c r="BP21"/>
  <c r="BQ21"/>
  <c r="BR21"/>
  <c r="BT21"/>
  <c r="BW21"/>
  <c r="BZ21"/>
  <c r="CC21"/>
  <c r="CF21"/>
  <c r="CI21"/>
  <c r="CL21"/>
  <c r="CO21"/>
  <c r="CR21"/>
  <c r="CU21"/>
  <c r="CX21"/>
  <c r="DA21"/>
  <c r="DD21"/>
  <c r="DG21"/>
  <c r="E21"/>
  <c r="F21"/>
  <c r="DI21"/>
  <c r="G21"/>
  <c r="DK21"/>
  <c r="DN21"/>
  <c r="DQ21"/>
  <c r="DT21"/>
  <c r="DW21"/>
  <c r="DZ21"/>
  <c r="EC21"/>
  <c r="ED21"/>
  <c r="EF21"/>
  <c r="G22"/>
  <c r="J22"/>
  <c r="K22"/>
  <c r="L22"/>
  <c r="M22"/>
  <c r="N22"/>
  <c r="O22"/>
  <c r="P22"/>
  <c r="Q22"/>
  <c r="S22"/>
  <c r="U22"/>
  <c r="W22"/>
  <c r="X22"/>
  <c r="Z22"/>
  <c r="AB22"/>
  <c r="AC22"/>
  <c r="AE22"/>
  <c r="AG22"/>
  <c r="AH22"/>
  <c r="AJ22"/>
  <c r="AL22"/>
  <c r="AM22"/>
  <c r="AO22"/>
  <c r="AQ22"/>
  <c r="AR22"/>
  <c r="AT22"/>
  <c r="AW22"/>
  <c r="AZ22"/>
  <c r="BC22"/>
  <c r="BF22"/>
  <c r="BI22"/>
  <c r="BL22"/>
  <c r="BN22"/>
  <c r="BO22"/>
  <c r="BP22"/>
  <c r="BQ22"/>
  <c r="BR22"/>
  <c r="BT22"/>
  <c r="BW22"/>
  <c r="BZ22"/>
  <c r="CC22"/>
  <c r="CF22"/>
  <c r="CI22"/>
  <c r="CL22"/>
  <c r="CO22"/>
  <c r="CR22"/>
  <c r="CU22"/>
  <c r="CX22"/>
  <c r="DA22"/>
  <c r="DD22"/>
  <c r="DG22"/>
  <c r="DH22"/>
  <c r="DI22"/>
  <c r="DK22"/>
  <c r="DN22"/>
  <c r="DQ22"/>
  <c r="DT22"/>
  <c r="DW22"/>
  <c r="DZ22"/>
  <c r="EC22"/>
  <c r="E22"/>
  <c r="EF22"/>
  <c r="J23"/>
  <c r="K23"/>
  <c r="L23"/>
  <c r="N23"/>
  <c r="O23"/>
  <c r="P23"/>
  <c r="Q23"/>
  <c r="R23"/>
  <c r="S23"/>
  <c r="U23"/>
  <c r="W23"/>
  <c r="X23"/>
  <c r="Z23"/>
  <c r="AB23"/>
  <c r="AC23"/>
  <c r="AE23"/>
  <c r="AG23"/>
  <c r="AH23"/>
  <c r="AJ23"/>
  <c r="AL23"/>
  <c r="AM23"/>
  <c r="AO23"/>
  <c r="AQ23"/>
  <c r="AR23"/>
  <c r="AT23"/>
  <c r="AW23"/>
  <c r="AZ23"/>
  <c r="BC23"/>
  <c r="BF23"/>
  <c r="BI23"/>
  <c r="BL23"/>
  <c r="BN23"/>
  <c r="BO23"/>
  <c r="BP23"/>
  <c r="BQ23"/>
  <c r="BR23"/>
  <c r="BT23"/>
  <c r="BW23"/>
  <c r="BZ23"/>
  <c r="CC23"/>
  <c r="CF23"/>
  <c r="CI23"/>
  <c r="CL23"/>
  <c r="CO23"/>
  <c r="CR23"/>
  <c r="CU23"/>
  <c r="CX23"/>
  <c r="DA23"/>
  <c r="DD23"/>
  <c r="DG23"/>
  <c r="E23"/>
  <c r="F23"/>
  <c r="DI23"/>
  <c r="G23"/>
  <c r="DK23"/>
  <c r="DN23"/>
  <c r="DQ23"/>
  <c r="DT23"/>
  <c r="DW23"/>
  <c r="DZ23"/>
  <c r="EC23"/>
  <c r="ED23"/>
  <c r="EF23"/>
  <c r="G24"/>
  <c r="J24"/>
  <c r="K24"/>
  <c r="L24"/>
  <c r="M24"/>
  <c r="N24"/>
  <c r="O24"/>
  <c r="P24"/>
  <c r="Q24"/>
  <c r="S24"/>
  <c r="U24"/>
  <c r="W24"/>
  <c r="X24"/>
  <c r="Z24"/>
  <c r="AB24"/>
  <c r="AC24"/>
  <c r="AE24"/>
  <c r="AG24"/>
  <c r="AH24"/>
  <c r="AJ24"/>
  <c r="AL24"/>
  <c r="AM24"/>
  <c r="AO24"/>
  <c r="AQ24"/>
  <c r="AR24"/>
  <c r="AT24"/>
  <c r="AW24"/>
  <c r="AZ24"/>
  <c r="BC24"/>
  <c r="BF24"/>
  <c r="BI24"/>
  <c r="BL24"/>
  <c r="BN24"/>
  <c r="BO24"/>
  <c r="BP24"/>
  <c r="BQ24"/>
  <c r="BR24"/>
  <c r="BT24"/>
  <c r="BW24"/>
  <c r="BZ24"/>
  <c r="CC24"/>
  <c r="CF24"/>
  <c r="CI24"/>
  <c r="CL24"/>
  <c r="CO24"/>
  <c r="CR24"/>
  <c r="CU24"/>
  <c r="CX24"/>
  <c r="DA24"/>
  <c r="DD24"/>
  <c r="DG24"/>
  <c r="DH24"/>
  <c r="DI24"/>
  <c r="DK24"/>
  <c r="DN24"/>
  <c r="DQ24"/>
  <c r="DT24"/>
  <c r="DW24"/>
  <c r="DZ24"/>
  <c r="EC24"/>
  <c r="E24"/>
  <c r="EF24"/>
  <c r="J25"/>
  <c r="K25"/>
  <c r="L25"/>
  <c r="N25"/>
  <c r="O25"/>
  <c r="P25"/>
  <c r="Q25"/>
  <c r="R25"/>
  <c r="S25"/>
  <c r="U25"/>
  <c r="W25"/>
  <c r="X25"/>
  <c r="Z25"/>
  <c r="AB25"/>
  <c r="AC25"/>
  <c r="AE25"/>
  <c r="AG25"/>
  <c r="AH25"/>
  <c r="AJ25"/>
  <c r="AL25"/>
  <c r="AM25"/>
  <c r="AO25"/>
  <c r="AQ25"/>
  <c r="AR25"/>
  <c r="AT25"/>
  <c r="AW25"/>
  <c r="AZ25"/>
  <c r="BC25"/>
  <c r="BF25"/>
  <c r="BI25"/>
  <c r="BL25"/>
  <c r="BN25"/>
  <c r="BO25"/>
  <c r="BP25"/>
  <c r="BQ25"/>
  <c r="BR25"/>
  <c r="BT25"/>
  <c r="BW25"/>
  <c r="BZ25"/>
  <c r="CC25"/>
  <c r="CF25"/>
  <c r="CI25"/>
  <c r="CL25"/>
  <c r="CO25"/>
  <c r="CR25"/>
  <c r="CU25"/>
  <c r="CX25"/>
  <c r="DA25"/>
  <c r="DD25"/>
  <c r="DG25"/>
  <c r="E25"/>
  <c r="F25"/>
  <c r="DI25"/>
  <c r="G25"/>
  <c r="DK25"/>
  <c r="DN25"/>
  <c r="DQ25"/>
  <c r="DT25"/>
  <c r="DW25"/>
  <c r="DZ25"/>
  <c r="EC25"/>
  <c r="ED25"/>
  <c r="EF25"/>
  <c r="G26"/>
  <c r="J26"/>
  <c r="K26"/>
  <c r="L26"/>
  <c r="M26"/>
  <c r="N26"/>
  <c r="O26"/>
  <c r="P26"/>
  <c r="Q26"/>
  <c r="S26"/>
  <c r="U26"/>
  <c r="W26"/>
  <c r="X26"/>
  <c r="Z26"/>
  <c r="AB26"/>
  <c r="AC26"/>
  <c r="AE26"/>
  <c r="AG26"/>
  <c r="AH26"/>
  <c r="AJ26"/>
  <c r="AL26"/>
  <c r="AM26"/>
  <c r="AO26"/>
  <c r="AQ26"/>
  <c r="AR26"/>
  <c r="AT26"/>
  <c r="AW26"/>
  <c r="AZ26"/>
  <c r="BC26"/>
  <c r="BF26"/>
  <c r="BI26"/>
  <c r="BL26"/>
  <c r="BN26"/>
  <c r="BO26"/>
  <c r="BP26"/>
  <c r="BQ26"/>
  <c r="BR26"/>
  <c r="BT26"/>
  <c r="BW26"/>
  <c r="BZ26"/>
  <c r="CC26"/>
  <c r="CF26"/>
  <c r="CI26"/>
  <c r="CL26"/>
  <c r="CO26"/>
  <c r="CR26"/>
  <c r="CU26"/>
  <c r="CX26"/>
  <c r="DA26"/>
  <c r="DD26"/>
  <c r="DG26"/>
  <c r="DH26"/>
  <c r="DI26"/>
  <c r="DK26"/>
  <c r="DN26"/>
  <c r="DQ26"/>
  <c r="DT26"/>
  <c r="DW26"/>
  <c r="DZ26"/>
  <c r="EC26"/>
  <c r="E26"/>
  <c r="EF26"/>
  <c r="J27"/>
  <c r="K27"/>
  <c r="L27"/>
  <c r="N27"/>
  <c r="O27"/>
  <c r="P27"/>
  <c r="Q27"/>
  <c r="R27"/>
  <c r="S27"/>
  <c r="U27"/>
  <c r="W27"/>
  <c r="X27"/>
  <c r="Z27"/>
  <c r="AB27"/>
  <c r="AC27"/>
  <c r="AE27"/>
  <c r="AG27"/>
  <c r="AH27"/>
  <c r="AJ27"/>
  <c r="AL27"/>
  <c r="AM27"/>
  <c r="AO27"/>
  <c r="AQ27"/>
  <c r="AR27"/>
  <c r="AT27"/>
  <c r="AW27"/>
  <c r="AZ27"/>
  <c r="BC27"/>
  <c r="BF27"/>
  <c r="BI27"/>
  <c r="BL27"/>
  <c r="BN27"/>
  <c r="BO27"/>
  <c r="BP27"/>
  <c r="BQ27"/>
  <c r="BR27"/>
  <c r="BT27"/>
  <c r="BW27"/>
  <c r="BZ27"/>
  <c r="CC27"/>
  <c r="CF27"/>
  <c r="CI27"/>
  <c r="CL27"/>
  <c r="CO27"/>
  <c r="CR27"/>
  <c r="CU27"/>
  <c r="CX27"/>
  <c r="DA27"/>
  <c r="DD27"/>
  <c r="DG27"/>
  <c r="E27"/>
  <c r="F27"/>
  <c r="DI27"/>
  <c r="G27"/>
  <c r="DK27"/>
  <c r="DN27"/>
  <c r="DQ27"/>
  <c r="DT27"/>
  <c r="DW27"/>
  <c r="DZ27"/>
  <c r="EC27"/>
  <c r="ED27"/>
  <c r="EF27"/>
  <c r="G28"/>
  <c r="J28"/>
  <c r="K28"/>
  <c r="L28"/>
  <c r="M28"/>
  <c r="N28"/>
  <c r="O28"/>
  <c r="P28"/>
  <c r="Q28"/>
  <c r="S28"/>
  <c r="U28"/>
  <c r="W28"/>
  <c r="X28"/>
  <c r="Z28"/>
  <c r="AB28"/>
  <c r="AC28"/>
  <c r="AE28"/>
  <c r="AG28"/>
  <c r="AH28"/>
  <c r="AJ28"/>
  <c r="AL28"/>
  <c r="AM28"/>
  <c r="AO28"/>
  <c r="AQ28"/>
  <c r="AR28"/>
  <c r="AT28"/>
  <c r="AW28"/>
  <c r="AZ28"/>
  <c r="BC28"/>
  <c r="BF28"/>
  <c r="BI28"/>
  <c r="BL28"/>
  <c r="BN28"/>
  <c r="BO28"/>
  <c r="BP28"/>
  <c r="BQ28"/>
  <c r="BR28"/>
  <c r="BT28"/>
  <c r="BW28"/>
  <c r="BZ28"/>
  <c r="CC28"/>
  <c r="CF28"/>
  <c r="CI28"/>
  <c r="CL28"/>
  <c r="CO28"/>
  <c r="CR28"/>
  <c r="CU28"/>
  <c r="CX28"/>
  <c r="DA28"/>
  <c r="DD28"/>
  <c r="DG28"/>
  <c r="DH28"/>
  <c r="DI28"/>
  <c r="DK28"/>
  <c r="DN28"/>
  <c r="DQ28"/>
  <c r="DT28"/>
  <c r="DW28"/>
  <c r="DZ28"/>
  <c r="EC28"/>
  <c r="E28"/>
  <c r="EF28"/>
  <c r="J29"/>
  <c r="K29"/>
  <c r="L29"/>
  <c r="N29"/>
  <c r="O29"/>
  <c r="P29"/>
  <c r="Q29"/>
  <c r="R29"/>
  <c r="S29"/>
  <c r="U29"/>
  <c r="W29"/>
  <c r="X29"/>
  <c r="Z29"/>
  <c r="AB29"/>
  <c r="AC29"/>
  <c r="AE29"/>
  <c r="AG29"/>
  <c r="AH29"/>
  <c r="AJ29"/>
  <c r="AL29"/>
  <c r="AM29"/>
  <c r="AO29"/>
  <c r="AQ29"/>
  <c r="AR29"/>
  <c r="AT29"/>
  <c r="AW29"/>
  <c r="AZ29"/>
  <c r="BC29"/>
  <c r="BF29"/>
  <c r="BI29"/>
  <c r="BL29"/>
  <c r="BN29"/>
  <c r="BO29"/>
  <c r="BP29"/>
  <c r="BQ29"/>
  <c r="BT29"/>
  <c r="BW29"/>
  <c r="BZ29"/>
  <c r="CC29"/>
  <c r="CF29"/>
  <c r="CI29"/>
  <c r="CL29"/>
  <c r="CO29"/>
  <c r="CR29"/>
  <c r="CU29"/>
  <c r="CX29"/>
  <c r="DA29"/>
  <c r="DD29"/>
  <c r="DG29"/>
  <c r="DI29"/>
  <c r="G29"/>
  <c r="DK29"/>
  <c r="DN29"/>
  <c r="DQ29"/>
  <c r="DT29"/>
  <c r="DW29"/>
  <c r="DZ29"/>
  <c r="EC29"/>
  <c r="ED29"/>
  <c r="EF29"/>
  <c r="G30"/>
  <c r="J30"/>
  <c r="K30"/>
  <c r="L30"/>
  <c r="M30"/>
  <c r="N30"/>
  <c r="O30"/>
  <c r="P30"/>
  <c r="Q30"/>
  <c r="S30"/>
  <c r="U30"/>
  <c r="W30"/>
  <c r="X30"/>
  <c r="Z30"/>
  <c r="AB30"/>
  <c r="AC30"/>
  <c r="AE30"/>
  <c r="AG30"/>
  <c r="AH30"/>
  <c r="AJ30"/>
  <c r="AL30"/>
  <c r="AM30"/>
  <c r="AO30"/>
  <c r="AQ30"/>
  <c r="AR30"/>
  <c r="AT30"/>
  <c r="AW30"/>
  <c r="AZ30"/>
  <c r="BC30"/>
  <c r="BF30"/>
  <c r="BI30"/>
  <c r="BL30"/>
  <c r="BN30"/>
  <c r="BO30"/>
  <c r="BP30"/>
  <c r="BQ30"/>
  <c r="BR30"/>
  <c r="BT30"/>
  <c r="BW30"/>
  <c r="BZ30"/>
  <c r="CC30"/>
  <c r="CF30"/>
  <c r="CI30"/>
  <c r="CL30"/>
  <c r="CO30"/>
  <c r="CR30"/>
  <c r="CU30"/>
  <c r="CX30"/>
  <c r="DA30"/>
  <c r="DD30"/>
  <c r="DG30"/>
  <c r="DH30"/>
  <c r="DI30"/>
  <c r="DK30"/>
  <c r="DN30"/>
  <c r="DQ30"/>
  <c r="DT30"/>
  <c r="DW30"/>
  <c r="DZ30"/>
  <c r="EC30"/>
  <c r="ED30"/>
  <c r="J31"/>
  <c r="K31"/>
  <c r="L31"/>
  <c r="M31"/>
  <c r="O31"/>
  <c r="P31"/>
  <c r="Q31"/>
  <c r="S31"/>
  <c r="U31"/>
  <c r="W31"/>
  <c r="X31"/>
  <c r="Z31"/>
  <c r="AB31"/>
  <c r="AC31"/>
  <c r="AE31"/>
  <c r="AG31"/>
  <c r="AH31"/>
  <c r="AJ31"/>
  <c r="AL31"/>
  <c r="AM31"/>
  <c r="AO31"/>
  <c r="AQ31"/>
  <c r="AR31"/>
  <c r="AT31"/>
  <c r="AW31"/>
  <c r="AZ31"/>
  <c r="BC31"/>
  <c r="BF31"/>
  <c r="BI31"/>
  <c r="BL31"/>
  <c r="BN31"/>
  <c r="BO31"/>
  <c r="BP31"/>
  <c r="BQ31"/>
  <c r="BR31"/>
  <c r="BT31"/>
  <c r="BW31"/>
  <c r="BZ31"/>
  <c r="CC31"/>
  <c r="CF31"/>
  <c r="CI31"/>
  <c r="CL31"/>
  <c r="CO31"/>
  <c r="CR31"/>
  <c r="CU31"/>
  <c r="CX31"/>
  <c r="DA31"/>
  <c r="DD31"/>
  <c r="DG31"/>
  <c r="DH31"/>
  <c r="DI31"/>
  <c r="G31"/>
  <c r="DK31"/>
  <c r="DN31"/>
  <c r="DQ31"/>
  <c r="DT31"/>
  <c r="DW31"/>
  <c r="DZ31"/>
  <c r="EC31"/>
  <c r="ED31"/>
  <c r="EF31"/>
  <c r="J32"/>
  <c r="K32"/>
  <c r="L32"/>
  <c r="N32"/>
  <c r="O32"/>
  <c r="P32"/>
  <c r="Q32"/>
  <c r="R32"/>
  <c r="S32"/>
  <c r="U32"/>
  <c r="W32"/>
  <c r="X32"/>
  <c r="Z32"/>
  <c r="AB32"/>
  <c r="AC32"/>
  <c r="AE32"/>
  <c r="AG32"/>
  <c r="AH32"/>
  <c r="AJ32"/>
  <c r="AL32"/>
  <c r="AM32"/>
  <c r="AO32"/>
  <c r="AQ32"/>
  <c r="AR32"/>
  <c r="AT32"/>
  <c r="AW32"/>
  <c r="AZ32"/>
  <c r="BC32"/>
  <c r="BF32"/>
  <c r="BI32"/>
  <c r="BL32"/>
  <c r="BN32"/>
  <c r="BO32"/>
  <c r="BP32"/>
  <c r="BQ32"/>
  <c r="BR32"/>
  <c r="BT32"/>
  <c r="BW32"/>
  <c r="BZ32"/>
  <c r="CC32"/>
  <c r="CF32"/>
  <c r="CI32"/>
  <c r="CL32"/>
  <c r="CO32"/>
  <c r="CR32"/>
  <c r="CU32"/>
  <c r="CX32"/>
  <c r="DA32"/>
  <c r="DD32"/>
  <c r="DG32"/>
  <c r="E32"/>
  <c r="F32"/>
  <c r="DI32"/>
  <c r="G32"/>
  <c r="DK32"/>
  <c r="DN32"/>
  <c r="DQ32"/>
  <c r="DT32"/>
  <c r="DW32"/>
  <c r="DZ32"/>
  <c r="EC32"/>
  <c r="ED32"/>
  <c r="EF32"/>
  <c r="J33"/>
  <c r="K33"/>
  <c r="L33"/>
  <c r="M33"/>
  <c r="N33"/>
  <c r="O33"/>
  <c r="P33"/>
  <c r="Q33"/>
  <c r="R33"/>
  <c r="S33"/>
  <c r="U33"/>
  <c r="W33"/>
  <c r="X33"/>
  <c r="Z33"/>
  <c r="AB33"/>
  <c r="AC33"/>
  <c r="AE33"/>
  <c r="AG33"/>
  <c r="AH33"/>
  <c r="AJ33"/>
  <c r="AL33"/>
  <c r="AM33"/>
  <c r="AO33"/>
  <c r="AQ33"/>
  <c r="AR33"/>
  <c r="AT33"/>
  <c r="AW33"/>
  <c r="AZ33"/>
  <c r="BC33"/>
  <c r="BF33"/>
  <c r="BI33"/>
  <c r="BL33"/>
  <c r="BN33"/>
  <c r="BO33"/>
  <c r="BP33"/>
  <c r="BQ33"/>
  <c r="BR33"/>
  <c r="BT33"/>
  <c r="BW33"/>
  <c r="BZ33"/>
  <c r="CC33"/>
  <c r="CF33"/>
  <c r="CI33"/>
  <c r="CL33"/>
  <c r="CO33"/>
  <c r="CR33"/>
  <c r="CU33"/>
  <c r="CX33"/>
  <c r="DA33"/>
  <c r="DD33"/>
  <c r="DG33"/>
  <c r="DH33"/>
  <c r="DI33"/>
  <c r="G33"/>
  <c r="DK33"/>
  <c r="DN33"/>
  <c r="DQ33"/>
  <c r="DT33"/>
  <c r="DW33"/>
  <c r="DZ33"/>
  <c r="EC33"/>
  <c r="E33"/>
  <c r="F33"/>
  <c r="EF33"/>
  <c r="J34"/>
  <c r="K34"/>
  <c r="L34"/>
  <c r="M34"/>
  <c r="N34"/>
  <c r="O34"/>
  <c r="P34"/>
  <c r="Q34"/>
  <c r="R34"/>
  <c r="S34"/>
  <c r="U34"/>
  <c r="W34"/>
  <c r="X34"/>
  <c r="Z34"/>
  <c r="AB34"/>
  <c r="AC34"/>
  <c r="AE34"/>
  <c r="AG34"/>
  <c r="AH34"/>
  <c r="AJ34"/>
  <c r="AL34"/>
  <c r="AM34"/>
  <c r="AO34"/>
  <c r="AQ34"/>
  <c r="AR34"/>
  <c r="AT34"/>
  <c r="AW34"/>
  <c r="AZ34"/>
  <c r="BC34"/>
  <c r="BF34"/>
  <c r="BI34"/>
  <c r="BL34"/>
  <c r="BN34"/>
  <c r="BO34"/>
  <c r="BP34"/>
  <c r="BQ34"/>
  <c r="BR34"/>
  <c r="BT34"/>
  <c r="BW34"/>
  <c r="BZ34"/>
  <c r="CC34"/>
  <c r="CF34"/>
  <c r="CI34"/>
  <c r="CL34"/>
  <c r="CO34"/>
  <c r="CR34"/>
  <c r="CU34"/>
  <c r="CX34"/>
  <c r="DA34"/>
  <c r="DD34"/>
  <c r="DG34"/>
  <c r="E34"/>
  <c r="F34"/>
  <c r="DI34"/>
  <c r="G34"/>
  <c r="DK34"/>
  <c r="DN34"/>
  <c r="DQ34"/>
  <c r="DT34"/>
  <c r="DW34"/>
  <c r="DZ34"/>
  <c r="EC34"/>
  <c r="ED34"/>
  <c r="EF34"/>
  <c r="J35"/>
  <c r="K35"/>
  <c r="L35"/>
  <c r="M35"/>
  <c r="N35"/>
  <c r="O35"/>
  <c r="P35"/>
  <c r="Q35"/>
  <c r="S35"/>
  <c r="U35"/>
  <c r="W35"/>
  <c r="X35"/>
  <c r="Z35"/>
  <c r="AB35"/>
  <c r="AC35"/>
  <c r="AE35"/>
  <c r="AG35"/>
  <c r="AH35"/>
  <c r="AJ35"/>
  <c r="AL35"/>
  <c r="AM35"/>
  <c r="AO35"/>
  <c r="AQ35"/>
  <c r="AR35"/>
  <c r="AT35"/>
  <c r="AW35"/>
  <c r="AZ35"/>
  <c r="BC35"/>
  <c r="BF35"/>
  <c r="BI35"/>
  <c r="BL35"/>
  <c r="BN35"/>
  <c r="BO35"/>
  <c r="BP35"/>
  <c r="BQ35"/>
  <c r="BR35"/>
  <c r="BT35"/>
  <c r="BW35"/>
  <c r="BZ35"/>
  <c r="CC35"/>
  <c r="CF35"/>
  <c r="CI35"/>
  <c r="CL35"/>
  <c r="CO35"/>
  <c r="CR35"/>
  <c r="CU35"/>
  <c r="CX35"/>
  <c r="DA35"/>
  <c r="DD35"/>
  <c r="DG35"/>
  <c r="E35"/>
  <c r="F35"/>
  <c r="DH35"/>
  <c r="DI35"/>
  <c r="G35"/>
  <c r="DK35"/>
  <c r="DN35"/>
  <c r="DQ35"/>
  <c r="DT35"/>
  <c r="DW35"/>
  <c r="DZ35"/>
  <c r="EC35"/>
  <c r="ED35"/>
  <c r="EF35"/>
  <c r="J36"/>
  <c r="K36"/>
  <c r="L36"/>
  <c r="M36"/>
  <c r="N36"/>
  <c r="O36"/>
  <c r="P36"/>
  <c r="Q36"/>
  <c r="R36"/>
  <c r="S36"/>
  <c r="U36"/>
  <c r="W36"/>
  <c r="X36"/>
  <c r="Z36"/>
  <c r="AB36"/>
  <c r="AC36"/>
  <c r="AE36"/>
  <c r="AG36"/>
  <c r="AH36"/>
  <c r="AJ36"/>
  <c r="AL36"/>
  <c r="AM36"/>
  <c r="AO36"/>
  <c r="AQ36"/>
  <c r="AR36"/>
  <c r="AT36"/>
  <c r="AW36"/>
  <c r="AZ36"/>
  <c r="BC36"/>
  <c r="BF36"/>
  <c r="BI36"/>
  <c r="BL36"/>
  <c r="BN36"/>
  <c r="BO36"/>
  <c r="BP36"/>
  <c r="BR36"/>
  <c r="BT36"/>
  <c r="BW36"/>
  <c r="BZ36"/>
  <c r="CC36"/>
  <c r="CF36"/>
  <c r="CI36"/>
  <c r="CL36"/>
  <c r="CO36"/>
  <c r="CR36"/>
  <c r="CU36"/>
  <c r="CX36"/>
  <c r="DA36"/>
  <c r="DD36"/>
  <c r="DG36"/>
  <c r="E36"/>
  <c r="F36"/>
  <c r="DI36"/>
  <c r="G36"/>
  <c r="DK36"/>
  <c r="DN36"/>
  <c r="DQ36"/>
  <c r="DT36"/>
  <c r="DW36"/>
  <c r="DZ36"/>
  <c r="EC36"/>
  <c r="ED36"/>
  <c r="EF36"/>
  <c r="J37"/>
  <c r="K37"/>
  <c r="L37"/>
  <c r="M37"/>
  <c r="N37"/>
  <c r="O37"/>
  <c r="P37"/>
  <c r="Q37"/>
  <c r="S37"/>
  <c r="U37"/>
  <c r="W37"/>
  <c r="X37"/>
  <c r="Z37"/>
  <c r="AB37"/>
  <c r="AC37"/>
  <c r="AE37"/>
  <c r="AG37"/>
  <c r="AH37"/>
  <c r="AJ37"/>
  <c r="AL37"/>
  <c r="AM37"/>
  <c r="AO37"/>
  <c r="AQ37"/>
  <c r="AR37"/>
  <c r="AT37"/>
  <c r="AW37"/>
  <c r="AZ37"/>
  <c r="BC37"/>
  <c r="BF37"/>
  <c r="BI37"/>
  <c r="BL37"/>
  <c r="BN37"/>
  <c r="BO37"/>
  <c r="BP37"/>
  <c r="BQ37"/>
  <c r="BR37"/>
  <c r="BT37"/>
  <c r="BW37"/>
  <c r="BZ37"/>
  <c r="CC37"/>
  <c r="CF37"/>
  <c r="CI37"/>
  <c r="CL37"/>
  <c r="CO37"/>
  <c r="CR37"/>
  <c r="CU37"/>
  <c r="CX37"/>
  <c r="DA37"/>
  <c r="DD37"/>
  <c r="DG37"/>
  <c r="E37"/>
  <c r="F37"/>
  <c r="DH37"/>
  <c r="DI37"/>
  <c r="G37"/>
  <c r="DK37"/>
  <c r="DN37"/>
  <c r="DQ37"/>
  <c r="DT37"/>
  <c r="DW37"/>
  <c r="DZ37"/>
  <c r="EC37"/>
  <c r="ED37"/>
  <c r="EF37"/>
  <c r="J38"/>
  <c r="K38"/>
  <c r="L38"/>
  <c r="M38"/>
  <c r="N38"/>
  <c r="O38"/>
  <c r="P38"/>
  <c r="Q38"/>
  <c r="R38"/>
  <c r="S38"/>
  <c r="U38"/>
  <c r="W38"/>
  <c r="X38"/>
  <c r="Z38"/>
  <c r="AB38"/>
  <c r="AC38"/>
  <c r="AE38"/>
  <c r="AG38"/>
  <c r="AH38"/>
  <c r="AJ38"/>
  <c r="AL38"/>
  <c r="AM38"/>
  <c r="AO38"/>
  <c r="AQ38"/>
  <c r="AR38"/>
  <c r="AT38"/>
  <c r="AW38"/>
  <c r="AZ38"/>
  <c r="BC38"/>
  <c r="BF38"/>
  <c r="BI38"/>
  <c r="BL38"/>
  <c r="BN38"/>
  <c r="BO38"/>
  <c r="BP38"/>
  <c r="BR38"/>
  <c r="BT38"/>
  <c r="BW38"/>
  <c r="BZ38"/>
  <c r="CC38"/>
  <c r="CF38"/>
  <c r="CI38"/>
  <c r="CL38"/>
  <c r="CO38"/>
  <c r="CR38"/>
  <c r="CU38"/>
  <c r="CX38"/>
  <c r="DA38"/>
  <c r="DD38"/>
  <c r="DG38"/>
  <c r="E38"/>
  <c r="F38"/>
  <c r="DI38"/>
  <c r="G38"/>
  <c r="DK38"/>
  <c r="DN38"/>
  <c r="DQ38"/>
  <c r="DT38"/>
  <c r="DW38"/>
  <c r="DZ38"/>
  <c r="EC38"/>
  <c r="ED38"/>
  <c r="EF38"/>
  <c r="J39"/>
  <c r="K39"/>
  <c r="L39"/>
  <c r="M39"/>
  <c r="N39"/>
  <c r="O39"/>
  <c r="P39"/>
  <c r="Q39"/>
  <c r="S39"/>
  <c r="U39"/>
  <c r="W39"/>
  <c r="X39"/>
  <c r="Z39"/>
  <c r="AB39"/>
  <c r="AC39"/>
  <c r="AE39"/>
  <c r="AG39"/>
  <c r="AH39"/>
  <c r="AJ39"/>
  <c r="AL39"/>
  <c r="AM39"/>
  <c r="AO39"/>
  <c r="AQ39"/>
  <c r="AR39"/>
  <c r="AT39"/>
  <c r="AW39"/>
  <c r="AZ39"/>
  <c r="BC39"/>
  <c r="BF39"/>
  <c r="BI39"/>
  <c r="BL39"/>
  <c r="BN39"/>
  <c r="BO39"/>
  <c r="BP39"/>
  <c r="BQ39"/>
  <c r="BR39"/>
  <c r="BT39"/>
  <c r="BW39"/>
  <c r="BZ39"/>
  <c r="CC39"/>
  <c r="CF39"/>
  <c r="CI39"/>
  <c r="CL39"/>
  <c r="CO39"/>
  <c r="CR39"/>
  <c r="CU39"/>
  <c r="CX39"/>
  <c r="DA39"/>
  <c r="DD39"/>
  <c r="DG39"/>
  <c r="DH39"/>
  <c r="DI39"/>
  <c r="G39"/>
  <c r="DK39"/>
  <c r="DN39"/>
  <c r="DQ39"/>
  <c r="DT39"/>
  <c r="DW39"/>
  <c r="DZ39"/>
  <c r="EC39"/>
  <c r="E39"/>
  <c r="F39"/>
  <c r="EF39"/>
  <c r="J40"/>
  <c r="K40"/>
  <c r="L40"/>
  <c r="N40"/>
  <c r="O40"/>
  <c r="P40"/>
  <c r="Q40"/>
  <c r="R40"/>
  <c r="S40"/>
  <c r="U40"/>
  <c r="W40"/>
  <c r="X40"/>
  <c r="Z40"/>
  <c r="AB40"/>
  <c r="AC40"/>
  <c r="AE40"/>
  <c r="AG40"/>
  <c r="AH40"/>
  <c r="AJ40"/>
  <c r="AL40"/>
  <c r="AM40"/>
  <c r="AO40"/>
  <c r="AQ40"/>
  <c r="AR40"/>
  <c r="AT40"/>
  <c r="AW40"/>
  <c r="AZ40"/>
  <c r="BC40"/>
  <c r="BF40"/>
  <c r="BI40"/>
  <c r="BL40"/>
  <c r="BN40"/>
  <c r="BO40"/>
  <c r="BP40"/>
  <c r="BQ40"/>
  <c r="BR40"/>
  <c r="BT40"/>
  <c r="BW40"/>
  <c r="BZ40"/>
  <c r="CC40"/>
  <c r="CF40"/>
  <c r="CI40"/>
  <c r="CL40"/>
  <c r="CO40"/>
  <c r="CR40"/>
  <c r="CU40"/>
  <c r="CX40"/>
  <c r="DA40"/>
  <c r="DD40"/>
  <c r="DG40"/>
  <c r="E40"/>
  <c r="F40"/>
  <c r="DI40"/>
  <c r="G40"/>
  <c r="DK40"/>
  <c r="DN40"/>
  <c r="DQ40"/>
  <c r="DT40"/>
  <c r="DW40"/>
  <c r="DZ40"/>
  <c r="EC40"/>
  <c r="ED40"/>
  <c r="EF40"/>
  <c r="J41"/>
  <c r="K41"/>
  <c r="L41"/>
  <c r="M41"/>
  <c r="N41"/>
  <c r="O41"/>
  <c r="P41"/>
  <c r="Q41"/>
  <c r="R41"/>
  <c r="S41"/>
  <c r="U41"/>
  <c r="W41"/>
  <c r="X41"/>
  <c r="Z41"/>
  <c r="AB41"/>
  <c r="AC41"/>
  <c r="AE41"/>
  <c r="AG41"/>
  <c r="AH41"/>
  <c r="AJ41"/>
  <c r="AL41"/>
  <c r="AM41"/>
  <c r="AO41"/>
  <c r="AQ41"/>
  <c r="AR41"/>
  <c r="AT41"/>
  <c r="AW41"/>
  <c r="AZ41"/>
  <c r="BC41"/>
  <c r="BF41"/>
  <c r="BI41"/>
  <c r="BL41"/>
  <c r="BN41"/>
  <c r="BO41"/>
  <c r="BP41"/>
  <c r="BQ41"/>
  <c r="BR41"/>
  <c r="BT41"/>
  <c r="BW41"/>
  <c r="BZ41"/>
  <c r="CC41"/>
  <c r="CF41"/>
  <c r="CI41"/>
  <c r="CL41"/>
  <c r="CO41"/>
  <c r="CR41"/>
  <c r="CU41"/>
  <c r="CX41"/>
  <c r="DA41"/>
  <c r="DD41"/>
  <c r="DG41"/>
  <c r="DH41"/>
  <c r="DI41"/>
  <c r="G41"/>
  <c r="DK41"/>
  <c r="DN41"/>
  <c r="DQ41"/>
  <c r="DT41"/>
  <c r="DW41"/>
  <c r="DZ41"/>
  <c r="EC41"/>
  <c r="E41"/>
  <c r="F41"/>
  <c r="EF41"/>
  <c r="J42"/>
  <c r="K42"/>
  <c r="L42"/>
  <c r="M42"/>
  <c r="N42"/>
  <c r="O42"/>
  <c r="P42"/>
  <c r="Q42"/>
  <c r="R42"/>
  <c r="S42"/>
  <c r="U42"/>
  <c r="W42"/>
  <c r="X42"/>
  <c r="Z42"/>
  <c r="AB42"/>
  <c r="AC42"/>
  <c r="AE42"/>
  <c r="AG42"/>
  <c r="AH42"/>
  <c r="AJ42"/>
  <c r="AL42"/>
  <c r="AM42"/>
  <c r="AO42"/>
  <c r="AQ42"/>
  <c r="AR42"/>
  <c r="AT42"/>
  <c r="AW42"/>
  <c r="AZ42"/>
  <c r="BC42"/>
  <c r="BF42"/>
  <c r="BI42"/>
  <c r="BL42"/>
  <c r="BN42"/>
  <c r="BO42"/>
  <c r="BP42"/>
  <c r="BR42"/>
  <c r="BT42"/>
  <c r="BW42"/>
  <c r="BZ42"/>
  <c r="CC42"/>
  <c r="CF42"/>
  <c r="CI42"/>
  <c r="CL42"/>
  <c r="CO42"/>
  <c r="CR42"/>
  <c r="CU42"/>
  <c r="CX42"/>
  <c r="DA42"/>
  <c r="DD42"/>
  <c r="DG42"/>
  <c r="E42"/>
  <c r="F42"/>
  <c r="DI42"/>
  <c r="G42"/>
  <c r="DK42"/>
  <c r="DN42"/>
  <c r="DQ42"/>
  <c r="DT42"/>
  <c r="DW42"/>
  <c r="DZ42"/>
  <c r="EC42"/>
  <c r="ED42"/>
  <c r="EF42"/>
  <c r="J43"/>
  <c r="K43"/>
  <c r="L43"/>
  <c r="M43"/>
  <c r="N43"/>
  <c r="O43"/>
  <c r="P43"/>
  <c r="Q43"/>
  <c r="S43"/>
  <c r="U43"/>
  <c r="W43"/>
  <c r="X43"/>
  <c r="Z43"/>
  <c r="AB43"/>
  <c r="AC43"/>
  <c r="AE43"/>
  <c r="AG43"/>
  <c r="AH43"/>
  <c r="AJ43"/>
  <c r="AL43"/>
  <c r="AM43"/>
  <c r="AO43"/>
  <c r="AQ43"/>
  <c r="AR43"/>
  <c r="AT43"/>
  <c r="AW43"/>
  <c r="AZ43"/>
  <c r="BC43"/>
  <c r="BF43"/>
  <c r="BI43"/>
  <c r="BL43"/>
  <c r="BN43"/>
  <c r="BO43"/>
  <c r="BP43"/>
  <c r="BQ43"/>
  <c r="BR43"/>
  <c r="BT43"/>
  <c r="BW43"/>
  <c r="BZ43"/>
  <c r="CC43"/>
  <c r="CF43"/>
  <c r="CI43"/>
  <c r="CL43"/>
  <c r="CO43"/>
  <c r="CR43"/>
  <c r="CU43"/>
  <c r="CX43"/>
  <c r="DA43"/>
  <c r="DD43"/>
  <c r="DG43"/>
  <c r="DH43"/>
  <c r="DI43"/>
  <c r="G43"/>
  <c r="DK43"/>
  <c r="DN43"/>
  <c r="DQ43"/>
  <c r="DT43"/>
  <c r="DW43"/>
  <c r="DZ43"/>
  <c r="EC43"/>
  <c r="E43"/>
  <c r="F43"/>
  <c r="EF43"/>
  <c r="J44"/>
  <c r="K44"/>
  <c r="L44"/>
  <c r="N44"/>
  <c r="O44"/>
  <c r="P44"/>
  <c r="Q44"/>
  <c r="R44"/>
  <c r="S44"/>
  <c r="U44"/>
  <c r="W44"/>
  <c r="X44"/>
  <c r="Z44"/>
  <c r="AB44"/>
  <c r="AC44"/>
  <c r="AE44"/>
  <c r="AG44"/>
  <c r="AH44"/>
  <c r="AJ44"/>
  <c r="AL44"/>
  <c r="AM44"/>
  <c r="AO44"/>
  <c r="AQ44"/>
  <c r="AR44"/>
  <c r="AT44"/>
  <c r="AW44"/>
  <c r="AZ44"/>
  <c r="BC44"/>
  <c r="BF44"/>
  <c r="BI44"/>
  <c r="BL44"/>
  <c r="BN44"/>
  <c r="BO44"/>
  <c r="BP44"/>
  <c r="BQ44"/>
  <c r="BR44"/>
  <c r="BT44"/>
  <c r="BW44"/>
  <c r="BZ44"/>
  <c r="CC44"/>
  <c r="CF44"/>
  <c r="CI44"/>
  <c r="CL44"/>
  <c r="CO44"/>
  <c r="CR44"/>
  <c r="CU44"/>
  <c r="CX44"/>
  <c r="DA44"/>
  <c r="DD44"/>
  <c r="DG44"/>
  <c r="E44"/>
  <c r="F44"/>
  <c r="DI44"/>
  <c r="G44"/>
  <c r="DK44"/>
  <c r="DN44"/>
  <c r="DQ44"/>
  <c r="DT44"/>
  <c r="DW44"/>
  <c r="DZ44"/>
  <c r="EC44"/>
  <c r="ED44"/>
  <c r="EF44"/>
  <c r="G45"/>
  <c r="J45"/>
  <c r="K45"/>
  <c r="L45"/>
  <c r="M45"/>
  <c r="N45"/>
  <c r="O45"/>
  <c r="P45"/>
  <c r="Q45"/>
  <c r="S45"/>
  <c r="U45"/>
  <c r="W45"/>
  <c r="X45"/>
  <c r="Z45"/>
  <c r="AB45"/>
  <c r="AC45"/>
  <c r="AE45"/>
  <c r="AG45"/>
  <c r="AH45"/>
  <c r="AJ45"/>
  <c r="AL45"/>
  <c r="AM45"/>
  <c r="AO45"/>
  <c r="AQ45"/>
  <c r="AR45"/>
  <c r="AT45"/>
  <c r="AW45"/>
  <c r="AZ45"/>
  <c r="BC45"/>
  <c r="BF45"/>
  <c r="BI45"/>
  <c r="BL45"/>
  <c r="BN45"/>
  <c r="BO45"/>
  <c r="BP45"/>
  <c r="BQ45"/>
  <c r="BR45"/>
  <c r="BT45"/>
  <c r="BW45"/>
  <c r="BZ45"/>
  <c r="CC45"/>
  <c r="CF45"/>
  <c r="CI45"/>
  <c r="CL45"/>
  <c r="CO45"/>
  <c r="CR45"/>
  <c r="CU45"/>
  <c r="CX45"/>
  <c r="DA45"/>
  <c r="DD45"/>
  <c r="DG45"/>
  <c r="DH45"/>
  <c r="DI45"/>
  <c r="DK45"/>
  <c r="DN45"/>
  <c r="DQ45"/>
  <c r="DT45"/>
  <c r="DW45"/>
  <c r="DZ45"/>
  <c r="EC45"/>
  <c r="E45"/>
  <c r="EF45"/>
  <c r="J46"/>
  <c r="K46"/>
  <c r="L46"/>
  <c r="N46"/>
  <c r="O46"/>
  <c r="P46"/>
  <c r="Q46"/>
  <c r="R46"/>
  <c r="S46"/>
  <c r="U46"/>
  <c r="W46"/>
  <c r="X46"/>
  <c r="Z46"/>
  <c r="AB46"/>
  <c r="AC46"/>
  <c r="AE46"/>
  <c r="AG46"/>
  <c r="AH46"/>
  <c r="AJ46"/>
  <c r="AL46"/>
  <c r="AM46"/>
  <c r="AO46"/>
  <c r="AQ46"/>
  <c r="AR46"/>
  <c r="AT46"/>
  <c r="AW46"/>
  <c r="AZ46"/>
  <c r="BC46"/>
  <c r="BF46"/>
  <c r="BI46"/>
  <c r="BL46"/>
  <c r="BN46"/>
  <c r="BO46"/>
  <c r="BP46"/>
  <c r="BQ46"/>
  <c r="BR46"/>
  <c r="BT46"/>
  <c r="BW46"/>
  <c r="BZ46"/>
  <c r="CC46"/>
  <c r="CF46"/>
  <c r="CI46"/>
  <c r="CL46"/>
  <c r="CO46"/>
  <c r="CR46"/>
  <c r="CU46"/>
  <c r="CX46"/>
  <c r="DA46"/>
  <c r="DD46"/>
  <c r="DG46"/>
  <c r="E46"/>
  <c r="F46"/>
  <c r="DI46"/>
  <c r="G46"/>
  <c r="DK46"/>
  <c r="DN46"/>
  <c r="DQ46"/>
  <c r="DT46"/>
  <c r="DW46"/>
  <c r="DZ46"/>
  <c r="EC46"/>
  <c r="ED46"/>
  <c r="EF46"/>
  <c r="G47"/>
  <c r="J47"/>
  <c r="K47"/>
  <c r="L47"/>
  <c r="M47"/>
  <c r="N47"/>
  <c r="O47"/>
  <c r="P47"/>
  <c r="Q47"/>
  <c r="S47"/>
  <c r="U47"/>
  <c r="W47"/>
  <c r="X47"/>
  <c r="Z47"/>
  <c r="AB47"/>
  <c r="AC47"/>
  <c r="AE47"/>
  <c r="AG47"/>
  <c r="AH47"/>
  <c r="AJ47"/>
  <c r="AL47"/>
  <c r="AM47"/>
  <c r="AO47"/>
  <c r="AQ47"/>
  <c r="AR47"/>
  <c r="AT47"/>
  <c r="AW47"/>
  <c r="AZ47"/>
  <c r="BC47"/>
  <c r="BF47"/>
  <c r="BI47"/>
  <c r="BL47"/>
  <c r="BN47"/>
  <c r="BO47"/>
  <c r="BP47"/>
  <c r="BQ47"/>
  <c r="BR47"/>
  <c r="BT47"/>
  <c r="BW47"/>
  <c r="BZ47"/>
  <c r="CC47"/>
  <c r="CF47"/>
  <c r="CI47"/>
  <c r="CL47"/>
  <c r="CO47"/>
  <c r="CR47"/>
  <c r="CU47"/>
  <c r="CX47"/>
  <c r="DA47"/>
  <c r="DD47"/>
  <c r="DG47"/>
  <c r="DH47"/>
  <c r="DI47"/>
  <c r="DK47"/>
  <c r="DN47"/>
  <c r="DQ47"/>
  <c r="DT47"/>
  <c r="DW47"/>
  <c r="DZ47"/>
  <c r="EC47"/>
  <c r="E47"/>
  <c r="EF47"/>
  <c r="J48"/>
  <c r="K48"/>
  <c r="L48"/>
  <c r="N48"/>
  <c r="O48"/>
  <c r="P48"/>
  <c r="Q48"/>
  <c r="R48"/>
  <c r="S48"/>
  <c r="U48"/>
  <c r="W48"/>
  <c r="X48"/>
  <c r="Z48"/>
  <c r="AB48"/>
  <c r="AC48"/>
  <c r="AE48"/>
  <c r="AG48"/>
  <c r="AH48"/>
  <c r="AJ48"/>
  <c r="AL48"/>
  <c r="AM48"/>
  <c r="AO48"/>
  <c r="AQ48"/>
  <c r="AR48"/>
  <c r="AT48"/>
  <c r="AW48"/>
  <c r="AZ48"/>
  <c r="BC48"/>
  <c r="BF48"/>
  <c r="BI48"/>
  <c r="BL48"/>
  <c r="BN48"/>
  <c r="BO48"/>
  <c r="BP48"/>
  <c r="BQ48"/>
  <c r="BR48"/>
  <c r="BT48"/>
  <c r="BW48"/>
  <c r="BZ48"/>
  <c r="CC48"/>
  <c r="CF48"/>
  <c r="CI48"/>
  <c r="CL48"/>
  <c r="CO48"/>
  <c r="CR48"/>
  <c r="CU48"/>
  <c r="CX48"/>
  <c r="DA48"/>
  <c r="DD48"/>
  <c r="DG48"/>
  <c r="E48"/>
  <c r="F48"/>
  <c r="DI48"/>
  <c r="G48"/>
  <c r="DK48"/>
  <c r="DN48"/>
  <c r="DQ48"/>
  <c r="DT48"/>
  <c r="DW48"/>
  <c r="DZ48"/>
  <c r="EC48"/>
  <c r="ED48"/>
  <c r="EF48"/>
  <c r="G49"/>
  <c r="J49"/>
  <c r="K49"/>
  <c r="L49"/>
  <c r="M49"/>
  <c r="N49"/>
  <c r="O49"/>
  <c r="P49"/>
  <c r="Q49"/>
  <c r="S49"/>
  <c r="U49"/>
  <c r="W49"/>
  <c r="X49"/>
  <c r="Z49"/>
  <c r="AB49"/>
  <c r="AC49"/>
  <c r="AE49"/>
  <c r="AG49"/>
  <c r="AH49"/>
  <c r="AJ49"/>
  <c r="AL49"/>
  <c r="AM49"/>
  <c r="AO49"/>
  <c r="AQ49"/>
  <c r="AR49"/>
  <c r="AT49"/>
  <c r="AW49"/>
  <c r="AZ49"/>
  <c r="BC49"/>
  <c r="BF49"/>
  <c r="BI49"/>
  <c r="BL49"/>
  <c r="BN49"/>
  <c r="BO49"/>
  <c r="BP49"/>
  <c r="BQ49"/>
  <c r="BR49"/>
  <c r="BT49"/>
  <c r="BW49"/>
  <c r="BZ49"/>
  <c r="CC49"/>
  <c r="CF49"/>
  <c r="CI49"/>
  <c r="CL49"/>
  <c r="CO49"/>
  <c r="CR49"/>
  <c r="CU49"/>
  <c r="CX49"/>
  <c r="DA49"/>
  <c r="DD49"/>
  <c r="DG49"/>
  <c r="DH49"/>
  <c r="DI49"/>
  <c r="DK49"/>
  <c r="DN49"/>
  <c r="DQ49"/>
  <c r="DT49"/>
  <c r="DW49"/>
  <c r="DZ49"/>
  <c r="EC49"/>
  <c r="E49"/>
  <c r="EF49"/>
  <c r="J50"/>
  <c r="K50"/>
  <c r="L50"/>
  <c r="N50"/>
  <c r="O50"/>
  <c r="P50"/>
  <c r="Q50"/>
  <c r="R50"/>
  <c r="S50"/>
  <c r="U50"/>
  <c r="W50"/>
  <c r="X50"/>
  <c r="Z50"/>
  <c r="AB50"/>
  <c r="AC50"/>
  <c r="AE50"/>
  <c r="AG50"/>
  <c r="AH50"/>
  <c r="AJ50"/>
  <c r="AL50"/>
  <c r="AM50"/>
  <c r="AO50"/>
  <c r="AQ50"/>
  <c r="AR50"/>
  <c r="AT50"/>
  <c r="AW50"/>
  <c r="AZ50"/>
  <c r="BC50"/>
  <c r="BF50"/>
  <c r="BI50"/>
  <c r="BL50"/>
  <c r="BN50"/>
  <c r="BO50"/>
  <c r="BP50"/>
  <c r="BQ50"/>
  <c r="BR50"/>
  <c r="BT50"/>
  <c r="BW50"/>
  <c r="BZ50"/>
  <c r="CC50"/>
  <c r="CF50"/>
  <c r="CI50"/>
  <c r="CL50"/>
  <c r="CO50"/>
  <c r="CR50"/>
  <c r="CU50"/>
  <c r="CX50"/>
  <c r="DA50"/>
  <c r="DD50"/>
  <c r="DG50"/>
  <c r="E50"/>
  <c r="F50"/>
  <c r="DI50"/>
  <c r="G50"/>
  <c r="DK50"/>
  <c r="DN50"/>
  <c r="DQ50"/>
  <c r="DT50"/>
  <c r="DW50"/>
  <c r="DZ50"/>
  <c r="EC50"/>
  <c r="ED50"/>
  <c r="EF50"/>
  <c r="G51"/>
  <c r="J51"/>
  <c r="K51"/>
  <c r="L51"/>
  <c r="M51"/>
  <c r="N51"/>
  <c r="O51"/>
  <c r="P51"/>
  <c r="Q51"/>
  <c r="S51"/>
  <c r="U51"/>
  <c r="W51"/>
  <c r="X51"/>
  <c r="Z51"/>
  <c r="AB51"/>
  <c r="AC51"/>
  <c r="AE51"/>
  <c r="AG51"/>
  <c r="AH51"/>
  <c r="AJ51"/>
  <c r="AL51"/>
  <c r="AM51"/>
  <c r="AO51"/>
  <c r="AQ51"/>
  <c r="AR51"/>
  <c r="AT51"/>
  <c r="AW51"/>
  <c r="AZ51"/>
  <c r="BC51"/>
  <c r="BF51"/>
  <c r="BI51"/>
  <c r="BL51"/>
  <c r="BN51"/>
  <c r="BO51"/>
  <c r="BP51"/>
  <c r="BQ51"/>
  <c r="BR51"/>
  <c r="BT51"/>
  <c r="BW51"/>
  <c r="BZ51"/>
  <c r="CC51"/>
  <c r="CF51"/>
  <c r="CI51"/>
  <c r="CL51"/>
  <c r="CO51"/>
  <c r="CR51"/>
  <c r="CU51"/>
  <c r="CX51"/>
  <c r="DA51"/>
  <c r="DD51"/>
  <c r="DG51"/>
  <c r="DH51"/>
  <c r="DI51"/>
  <c r="DK51"/>
  <c r="DN51"/>
  <c r="DQ51"/>
  <c r="DT51"/>
  <c r="DW51"/>
  <c r="DZ51"/>
  <c r="EC51"/>
  <c r="E51"/>
  <c r="EF51"/>
  <c r="J52"/>
  <c r="K52"/>
  <c r="L52"/>
  <c r="N52"/>
  <c r="O52"/>
  <c r="P52"/>
  <c r="Q52"/>
  <c r="R52"/>
  <c r="S52"/>
  <c r="U52"/>
  <c r="W52"/>
  <c r="X52"/>
  <c r="Z52"/>
  <c r="AB52"/>
  <c r="AC52"/>
  <c r="AE52"/>
  <c r="AG52"/>
  <c r="AH52"/>
  <c r="AJ52"/>
  <c r="AL52"/>
  <c r="AM52"/>
  <c r="AO52"/>
  <c r="AQ52"/>
  <c r="AR52"/>
  <c r="AT52"/>
  <c r="AW52"/>
  <c r="AZ52"/>
  <c r="BC52"/>
  <c r="BF52"/>
  <c r="BI52"/>
  <c r="BL52"/>
  <c r="BN52"/>
  <c r="BO52"/>
  <c r="BP52"/>
  <c r="BQ52"/>
  <c r="BR52"/>
  <c r="BT52"/>
  <c r="BW52"/>
  <c r="BZ52"/>
  <c r="CC52"/>
  <c r="CF52"/>
  <c r="CI52"/>
  <c r="CL52"/>
  <c r="CO52"/>
  <c r="CR52"/>
  <c r="CU52"/>
  <c r="CX52"/>
  <c r="DA52"/>
  <c r="DD52"/>
  <c r="DG52"/>
  <c r="E52"/>
  <c r="F52"/>
  <c r="DI52"/>
  <c r="G52"/>
  <c r="DK52"/>
  <c r="DN52"/>
  <c r="DQ52"/>
  <c r="DT52"/>
  <c r="DW52"/>
  <c r="DZ52"/>
  <c r="EC52"/>
  <c r="ED52"/>
  <c r="EF52"/>
  <c r="G53"/>
  <c r="J53"/>
  <c r="K53"/>
  <c r="L53"/>
  <c r="M53"/>
  <c r="N53"/>
  <c r="O53"/>
  <c r="P53"/>
  <c r="Q53"/>
  <c r="S53"/>
  <c r="U53"/>
  <c r="W53"/>
  <c r="X53"/>
  <c r="Z53"/>
  <c r="AB53"/>
  <c r="AC53"/>
  <c r="AE53"/>
  <c r="AG53"/>
  <c r="AH53"/>
  <c r="AJ53"/>
  <c r="AL53"/>
  <c r="AM53"/>
  <c r="AO53"/>
  <c r="AQ53"/>
  <c r="AR53"/>
  <c r="AT53"/>
  <c r="AW53"/>
  <c r="AZ53"/>
  <c r="BC53"/>
  <c r="BF53"/>
  <c r="BI53"/>
  <c r="BL53"/>
  <c r="BN53"/>
  <c r="BO53"/>
  <c r="BP53"/>
  <c r="BQ53"/>
  <c r="BR53"/>
  <c r="BT53"/>
  <c r="BW53"/>
  <c r="BZ53"/>
  <c r="CC53"/>
  <c r="CF53"/>
  <c r="CI53"/>
  <c r="CL53"/>
  <c r="CO53"/>
  <c r="CR53"/>
  <c r="CU53"/>
  <c r="CX53"/>
  <c r="DA53"/>
  <c r="DD53"/>
  <c r="DG53"/>
  <c r="DH53"/>
  <c r="DI53"/>
  <c r="DK53"/>
  <c r="DN53"/>
  <c r="DQ53"/>
  <c r="DT53"/>
  <c r="DW53"/>
  <c r="DZ53"/>
  <c r="EC53"/>
  <c r="E53"/>
  <c r="EF53"/>
  <c r="J54"/>
  <c r="K54"/>
  <c r="L54"/>
  <c r="N54"/>
  <c r="O54"/>
  <c r="P54"/>
  <c r="Q54"/>
  <c r="R54"/>
  <c r="S54"/>
  <c r="U54"/>
  <c r="W54"/>
  <c r="X54"/>
  <c r="Z54"/>
  <c r="AB54"/>
  <c r="AC54"/>
  <c r="AE54"/>
  <c r="AG54"/>
  <c r="AH54"/>
  <c r="AJ54"/>
  <c r="AL54"/>
  <c r="AM54"/>
  <c r="AO54"/>
  <c r="AQ54"/>
  <c r="AR54"/>
  <c r="AT54"/>
  <c r="AW54"/>
  <c r="AZ54"/>
  <c r="BC54"/>
  <c r="BF54"/>
  <c r="BI54"/>
  <c r="BL54"/>
  <c r="BN54"/>
  <c r="BO54"/>
  <c r="BP54"/>
  <c r="BQ54"/>
  <c r="BR54"/>
  <c r="BT54"/>
  <c r="BW54"/>
  <c r="BZ54"/>
  <c r="CC54"/>
  <c r="CF54"/>
  <c r="CI54"/>
  <c r="CL54"/>
  <c r="CO54"/>
  <c r="CR54"/>
  <c r="CU54"/>
  <c r="CX54"/>
  <c r="DA54"/>
  <c r="DD54"/>
  <c r="DG54"/>
  <c r="E54"/>
  <c r="F54"/>
  <c r="DI54"/>
  <c r="G54"/>
  <c r="DK54"/>
  <c r="DN54"/>
  <c r="DQ54"/>
  <c r="DT54"/>
  <c r="DW54"/>
  <c r="DZ54"/>
  <c r="EC54"/>
  <c r="ED54"/>
  <c r="EF54"/>
  <c r="G55"/>
  <c r="J55"/>
  <c r="K55"/>
  <c r="L55"/>
  <c r="M55"/>
  <c r="N55"/>
  <c r="O55"/>
  <c r="P55"/>
  <c r="Q55"/>
  <c r="S55"/>
  <c r="U55"/>
  <c r="W55"/>
  <c r="X55"/>
  <c r="Z55"/>
  <c r="AB55"/>
  <c r="AC55"/>
  <c r="AE55"/>
  <c r="AG55"/>
  <c r="AH55"/>
  <c r="AJ55"/>
  <c r="AL55"/>
  <c r="AM55"/>
  <c r="AO55"/>
  <c r="AQ55"/>
  <c r="AR55"/>
  <c r="AT55"/>
  <c r="AW55"/>
  <c r="AZ55"/>
  <c r="BC55"/>
  <c r="BF55"/>
  <c r="BI55"/>
  <c r="BL55"/>
  <c r="BN55"/>
  <c r="BO55"/>
  <c r="BP55"/>
  <c r="BQ55"/>
  <c r="BR55"/>
  <c r="BT55"/>
  <c r="BW55"/>
  <c r="BZ55"/>
  <c r="CC55"/>
  <c r="CF55"/>
  <c r="CI55"/>
  <c r="CL55"/>
  <c r="CO55"/>
  <c r="CR55"/>
  <c r="CU55"/>
  <c r="CX55"/>
  <c r="DA55"/>
  <c r="DD55"/>
  <c r="DG55"/>
  <c r="DH55"/>
  <c r="DI55"/>
  <c r="DK55"/>
  <c r="DN55"/>
  <c r="DQ55"/>
  <c r="DT55"/>
  <c r="DW55"/>
  <c r="DZ55"/>
  <c r="EC55"/>
  <c r="E55"/>
  <c r="EF55"/>
  <c r="J56"/>
  <c r="K56"/>
  <c r="L56"/>
  <c r="N56"/>
  <c r="O56"/>
  <c r="P56"/>
  <c r="Q56"/>
  <c r="R56"/>
  <c r="S56"/>
  <c r="U56"/>
  <c r="W56"/>
  <c r="X56"/>
  <c r="Z56"/>
  <c r="AB56"/>
  <c r="AC56"/>
  <c r="AE56"/>
  <c r="AG56"/>
  <c r="AH56"/>
  <c r="AJ56"/>
  <c r="AL56"/>
  <c r="AM56"/>
  <c r="AO56"/>
  <c r="AQ56"/>
  <c r="AR56"/>
  <c r="AT56"/>
  <c r="AW56"/>
  <c r="AZ56"/>
  <c r="BC56"/>
  <c r="BF56"/>
  <c r="BI56"/>
  <c r="BL56"/>
  <c r="BN56"/>
  <c r="BO56"/>
  <c r="BP56"/>
  <c r="BQ56"/>
  <c r="BR56"/>
  <c r="BT56"/>
  <c r="BW56"/>
  <c r="BZ56"/>
  <c r="CC56"/>
  <c r="CF56"/>
  <c r="CI56"/>
  <c r="CL56"/>
  <c r="CO56"/>
  <c r="CR56"/>
  <c r="CU56"/>
  <c r="CX56"/>
  <c r="DA56"/>
  <c r="DD56"/>
  <c r="DG56"/>
  <c r="E56"/>
  <c r="F56"/>
  <c r="DI56"/>
  <c r="G56"/>
  <c r="DK56"/>
  <c r="DN56"/>
  <c r="DQ56"/>
  <c r="DT56"/>
  <c r="DW56"/>
  <c r="DZ56"/>
  <c r="EC56"/>
  <c r="ED56"/>
  <c r="EF56"/>
  <c r="G57"/>
  <c r="J57"/>
  <c r="K57"/>
  <c r="L57"/>
  <c r="M57"/>
  <c r="N57"/>
  <c r="O57"/>
  <c r="P57"/>
  <c r="Q57"/>
  <c r="S57"/>
  <c r="U57"/>
  <c r="W57"/>
  <c r="X57"/>
  <c r="Z57"/>
  <c r="AB57"/>
  <c r="AC57"/>
  <c r="AE57"/>
  <c r="AG57"/>
  <c r="AH57"/>
  <c r="AJ57"/>
  <c r="AL57"/>
  <c r="AM57"/>
  <c r="AO57"/>
  <c r="AQ57"/>
  <c r="AR57"/>
  <c r="AT57"/>
  <c r="AW57"/>
  <c r="AZ57"/>
  <c r="BC57"/>
  <c r="BF57"/>
  <c r="BI57"/>
  <c r="BL57"/>
  <c r="BN57"/>
  <c r="BO57"/>
  <c r="BP57"/>
  <c r="BQ57"/>
  <c r="BR57"/>
  <c r="BT57"/>
  <c r="BW57"/>
  <c r="BZ57"/>
  <c r="CC57"/>
  <c r="CF57"/>
  <c r="CI57"/>
  <c r="CL57"/>
  <c r="CO57"/>
  <c r="CR57"/>
  <c r="CU57"/>
  <c r="CX57"/>
  <c r="DA57"/>
  <c r="DD57"/>
  <c r="DG57"/>
  <c r="DH57"/>
  <c r="DI57"/>
  <c r="DK57"/>
  <c r="DN57"/>
  <c r="DQ57"/>
  <c r="DT57"/>
  <c r="DW57"/>
  <c r="DZ57"/>
  <c r="EC57"/>
  <c r="E57"/>
  <c r="EF57"/>
  <c r="J58"/>
  <c r="K58"/>
  <c r="L58"/>
  <c r="N58"/>
  <c r="O58"/>
  <c r="P58"/>
  <c r="Q58"/>
  <c r="R58"/>
  <c r="S58"/>
  <c r="U58"/>
  <c r="W58"/>
  <c r="X58"/>
  <c r="Z58"/>
  <c r="AB58"/>
  <c r="AC58"/>
  <c r="AE58"/>
  <c r="AG58"/>
  <c r="AH58"/>
  <c r="AJ58"/>
  <c r="AL58"/>
  <c r="AM58"/>
  <c r="AO58"/>
  <c r="AQ58"/>
  <c r="AR58"/>
  <c r="AT58"/>
  <c r="AW58"/>
  <c r="AZ58"/>
  <c r="BC58"/>
  <c r="BF58"/>
  <c r="BI58"/>
  <c r="BL58"/>
  <c r="BN58"/>
  <c r="BO58"/>
  <c r="BP58"/>
  <c r="BQ58"/>
  <c r="BR58"/>
  <c r="BT58"/>
  <c r="BW58"/>
  <c r="BZ58"/>
  <c r="CC58"/>
  <c r="CF58"/>
  <c r="CI58"/>
  <c r="CL58"/>
  <c r="CO58"/>
  <c r="CR58"/>
  <c r="CU58"/>
  <c r="CX58"/>
  <c r="DA58"/>
  <c r="DD58"/>
  <c r="DG58"/>
  <c r="E58"/>
  <c r="F58"/>
  <c r="DI58"/>
  <c r="G58"/>
  <c r="DK58"/>
  <c r="DN58"/>
  <c r="DQ58"/>
  <c r="DT58"/>
  <c r="DW58"/>
  <c r="DZ58"/>
  <c r="EC58"/>
  <c r="ED58"/>
  <c r="EF58"/>
  <c r="G59"/>
  <c r="J59"/>
  <c r="K59"/>
  <c r="L59"/>
  <c r="M59"/>
  <c r="N59"/>
  <c r="O59"/>
  <c r="P59"/>
  <c r="Q59"/>
  <c r="S59"/>
  <c r="U59"/>
  <c r="W59"/>
  <c r="X59"/>
  <c r="Z59"/>
  <c r="AB59"/>
  <c r="AC59"/>
  <c r="AE59"/>
  <c r="AG59"/>
  <c r="AH59"/>
  <c r="AJ59"/>
  <c r="AL59"/>
  <c r="AM59"/>
  <c r="AO59"/>
  <c r="AQ59"/>
  <c r="AR59"/>
  <c r="AT59"/>
  <c r="AW59"/>
  <c r="AZ59"/>
  <c r="BC59"/>
  <c r="BF59"/>
  <c r="BI59"/>
  <c r="BL59"/>
  <c r="BN59"/>
  <c r="BO59"/>
  <c r="BP59"/>
  <c r="BQ59"/>
  <c r="BR59"/>
  <c r="BT59"/>
  <c r="BW59"/>
  <c r="BZ59"/>
  <c r="CC59"/>
  <c r="CF59"/>
  <c r="CI59"/>
  <c r="CL59"/>
  <c r="CO59"/>
  <c r="CR59"/>
  <c r="CU59"/>
  <c r="CX59"/>
  <c r="DA59"/>
  <c r="DD59"/>
  <c r="DG59"/>
  <c r="DH59"/>
  <c r="DI59"/>
  <c r="DK59"/>
  <c r="DN59"/>
  <c r="DQ59"/>
  <c r="DT59"/>
  <c r="DW59"/>
  <c r="DZ59"/>
  <c r="EC59"/>
  <c r="E59"/>
  <c r="EF59"/>
  <c r="J60"/>
  <c r="K60"/>
  <c r="L60"/>
  <c r="N60"/>
  <c r="O60"/>
  <c r="P60"/>
  <c r="Q60"/>
  <c r="R60"/>
  <c r="S60"/>
  <c r="U60"/>
  <c r="W60"/>
  <c r="X60"/>
  <c r="Z60"/>
  <c r="AB60"/>
  <c r="AC60"/>
  <c r="AE60"/>
  <c r="AG60"/>
  <c r="AH60"/>
  <c r="AJ60"/>
  <c r="AL60"/>
  <c r="AM60"/>
  <c r="AO60"/>
  <c r="AQ60"/>
  <c r="AR60"/>
  <c r="AT60"/>
  <c r="AW60"/>
  <c r="AZ60"/>
  <c r="BC60"/>
  <c r="BF60"/>
  <c r="BI60"/>
  <c r="BL60"/>
  <c r="BN60"/>
  <c r="BO60"/>
  <c r="BP60"/>
  <c r="BQ60"/>
  <c r="BR60"/>
  <c r="BT60"/>
  <c r="BW60"/>
  <c r="BZ60"/>
  <c r="CC60"/>
  <c r="CF60"/>
  <c r="CI60"/>
  <c r="CL60"/>
  <c r="CO60"/>
  <c r="CR60"/>
  <c r="CU60"/>
  <c r="CX60"/>
  <c r="DA60"/>
  <c r="DD60"/>
  <c r="DG60"/>
  <c r="E60"/>
  <c r="F60"/>
  <c r="DI60"/>
  <c r="G60"/>
  <c r="DK60"/>
  <c r="DN60"/>
  <c r="DQ60"/>
  <c r="DT60"/>
  <c r="DW60"/>
  <c r="DZ60"/>
  <c r="EC60"/>
  <c r="ED60"/>
  <c r="EF60"/>
  <c r="G61"/>
  <c r="J61"/>
  <c r="K61"/>
  <c r="L61"/>
  <c r="M61"/>
  <c r="N61"/>
  <c r="O61"/>
  <c r="P61"/>
  <c r="Q61"/>
  <c r="S61"/>
  <c r="U61"/>
  <c r="W61"/>
  <c r="X61"/>
  <c r="Z61"/>
  <c r="AB61"/>
  <c r="AC61"/>
  <c r="AE61"/>
  <c r="AG61"/>
  <c r="AH61"/>
  <c r="AJ61"/>
  <c r="AL61"/>
  <c r="AM61"/>
  <c r="AO61"/>
  <c r="AQ61"/>
  <c r="AR61"/>
  <c r="AT61"/>
  <c r="AW61"/>
  <c r="AZ61"/>
  <c r="BC61"/>
  <c r="BF61"/>
  <c r="BI61"/>
  <c r="BL61"/>
  <c r="BN61"/>
  <c r="BO61"/>
  <c r="BP61"/>
  <c r="BQ61"/>
  <c r="BR61"/>
  <c r="BT61"/>
  <c r="BW61"/>
  <c r="BZ61"/>
  <c r="CC61"/>
  <c r="CF61"/>
  <c r="CI61"/>
  <c r="CL61"/>
  <c r="CO61"/>
  <c r="CR61"/>
  <c r="CU61"/>
  <c r="CX61"/>
  <c r="DA61"/>
  <c r="DD61"/>
  <c r="DG61"/>
  <c r="DH61"/>
  <c r="DI61"/>
  <c r="DK61"/>
  <c r="DN61"/>
  <c r="DQ61"/>
  <c r="DT61"/>
  <c r="DW61"/>
  <c r="DZ61"/>
  <c r="EC61"/>
  <c r="E61"/>
  <c r="EF61"/>
  <c r="J62"/>
  <c r="K62"/>
  <c r="L62"/>
  <c r="M62"/>
  <c r="O62"/>
  <c r="P62"/>
  <c r="Q62"/>
  <c r="R62"/>
  <c r="S62"/>
  <c r="U62"/>
  <c r="W62"/>
  <c r="X62"/>
  <c r="Z62"/>
  <c r="AB62"/>
  <c r="AC62"/>
  <c r="AE62"/>
  <c r="AG62"/>
  <c r="AH62"/>
  <c r="AJ62"/>
  <c r="AL62"/>
  <c r="AM62"/>
  <c r="AO62"/>
  <c r="AQ62"/>
  <c r="AR62"/>
  <c r="AT62"/>
  <c r="AW62"/>
  <c r="AZ62"/>
  <c r="BC62"/>
  <c r="BF62"/>
  <c r="BI62"/>
  <c r="BL62"/>
  <c r="BN62"/>
  <c r="BO62"/>
  <c r="BP62"/>
  <c r="BR62"/>
  <c r="BT62"/>
  <c r="BW62"/>
  <c r="BZ62"/>
  <c r="CC62"/>
  <c r="CF62"/>
  <c r="CI62"/>
  <c r="CL62"/>
  <c r="CO62"/>
  <c r="CR62"/>
  <c r="CU62"/>
  <c r="CX62"/>
  <c r="DA62"/>
  <c r="DD62"/>
  <c r="DG62"/>
  <c r="DI62"/>
  <c r="G62"/>
  <c r="DK62"/>
  <c r="DN62"/>
  <c r="DQ62"/>
  <c r="DT62"/>
  <c r="DW62"/>
  <c r="DZ62"/>
  <c r="EC62"/>
  <c r="ED62"/>
  <c r="EF62"/>
  <c r="J63"/>
  <c r="K63"/>
  <c r="L63"/>
  <c r="M63"/>
  <c r="N63"/>
  <c r="O63"/>
  <c r="P63"/>
  <c r="Q63"/>
  <c r="R63"/>
  <c r="U63"/>
  <c r="W63"/>
  <c r="X63"/>
  <c r="Z63"/>
  <c r="AB63"/>
  <c r="AC63"/>
  <c r="AE63"/>
  <c r="AG63"/>
  <c r="AH63"/>
  <c r="AJ63"/>
  <c r="AL63"/>
  <c r="AM63"/>
  <c r="AO63"/>
  <c r="AQ63"/>
  <c r="AR63"/>
  <c r="AT63"/>
  <c r="AW63"/>
  <c r="AZ63"/>
  <c r="BC63"/>
  <c r="BF63"/>
  <c r="BI63"/>
  <c r="BL63"/>
  <c r="BN63"/>
  <c r="BO63"/>
  <c r="BP63"/>
  <c r="BQ63"/>
  <c r="BR63"/>
  <c r="BT63"/>
  <c r="BW63"/>
  <c r="BZ63"/>
  <c r="CC63"/>
  <c r="CF63"/>
  <c r="CI63"/>
  <c r="CL63"/>
  <c r="CO63"/>
  <c r="CR63"/>
  <c r="CU63"/>
  <c r="CX63"/>
  <c r="DA63"/>
  <c r="DD63"/>
  <c r="DG63"/>
  <c r="E63"/>
  <c r="F63"/>
  <c r="DI63"/>
  <c r="G63"/>
  <c r="DK63"/>
  <c r="DN63"/>
  <c r="DQ63"/>
  <c r="DT63"/>
  <c r="DW63"/>
  <c r="DZ63"/>
  <c r="EC63"/>
  <c r="ED63"/>
  <c r="EF63"/>
  <c r="J64"/>
  <c r="K64"/>
  <c r="L64"/>
  <c r="M64"/>
  <c r="N64"/>
  <c r="O64"/>
  <c r="P64"/>
  <c r="Q64"/>
  <c r="R64"/>
  <c r="S64"/>
  <c r="U64"/>
  <c r="W64"/>
  <c r="X64"/>
  <c r="Z64"/>
  <c r="AB64"/>
  <c r="AC64"/>
  <c r="AE64"/>
  <c r="AG64"/>
  <c r="AH64"/>
  <c r="AJ64"/>
  <c r="AL64"/>
  <c r="AM64"/>
  <c r="AO64"/>
  <c r="AQ64"/>
  <c r="AR64"/>
  <c r="AT64"/>
  <c r="AW64"/>
  <c r="AZ64"/>
  <c r="BC64"/>
  <c r="BF64"/>
  <c r="BI64"/>
  <c r="BL64"/>
  <c r="BN64"/>
  <c r="BO64"/>
  <c r="BP64"/>
  <c r="BQ64"/>
  <c r="BR64"/>
  <c r="BT64"/>
  <c r="BW64"/>
  <c r="BZ64"/>
  <c r="CC64"/>
  <c r="CF64"/>
  <c r="CI64"/>
  <c r="CL64"/>
  <c r="CO64"/>
  <c r="CR64"/>
  <c r="CU64"/>
  <c r="CX64"/>
  <c r="DA64"/>
  <c r="DD64"/>
  <c r="DG64"/>
  <c r="E64"/>
  <c r="F64"/>
  <c r="DH64"/>
  <c r="DI64"/>
  <c r="G64"/>
  <c r="DK64"/>
  <c r="DN64"/>
  <c r="DQ64"/>
  <c r="DT64"/>
  <c r="DW64"/>
  <c r="DZ64"/>
  <c r="EC64"/>
  <c r="ED64"/>
  <c r="EF64"/>
  <c r="J65"/>
  <c r="K65"/>
  <c r="L65"/>
  <c r="M65"/>
  <c r="N65"/>
  <c r="O65"/>
  <c r="P65"/>
  <c r="Q65"/>
  <c r="R65"/>
  <c r="S65"/>
  <c r="U65"/>
  <c r="W65"/>
  <c r="X65"/>
  <c r="Z65"/>
  <c r="AB65"/>
  <c r="AC65"/>
  <c r="AE65"/>
  <c r="AG65"/>
  <c r="AH65"/>
  <c r="AJ65"/>
  <c r="AL65"/>
  <c r="AM65"/>
  <c r="AO65"/>
  <c r="AQ65"/>
  <c r="AR65"/>
  <c r="AT65"/>
  <c r="AW65"/>
  <c r="AZ65"/>
  <c r="BC65"/>
  <c r="BF65"/>
  <c r="BI65"/>
  <c r="BL65"/>
  <c r="BN65"/>
  <c r="BO65"/>
  <c r="BP65"/>
  <c r="BR65"/>
  <c r="BT65"/>
  <c r="BW65"/>
  <c r="BZ65"/>
  <c r="CC65"/>
  <c r="CF65"/>
  <c r="CI65"/>
  <c r="CL65"/>
  <c r="CO65"/>
  <c r="CR65"/>
  <c r="CU65"/>
  <c r="CX65"/>
  <c r="DA65"/>
  <c r="DD65"/>
  <c r="DG65"/>
  <c r="E65"/>
  <c r="F65"/>
  <c r="DI65"/>
  <c r="G65"/>
  <c r="DK65"/>
  <c r="DN65"/>
  <c r="DQ65"/>
  <c r="DT65"/>
  <c r="DW65"/>
  <c r="DZ65"/>
  <c r="EC65"/>
  <c r="ED65"/>
  <c r="EF65"/>
  <c r="G66"/>
  <c r="J66"/>
  <c r="K66"/>
  <c r="L66"/>
  <c r="M66"/>
  <c r="N66"/>
  <c r="O66"/>
  <c r="P66"/>
  <c r="Q66"/>
  <c r="R66"/>
  <c r="S66"/>
  <c r="U66"/>
  <c r="W66"/>
  <c r="X66"/>
  <c r="Z66"/>
  <c r="AB66"/>
  <c r="AC66"/>
  <c r="AE66"/>
  <c r="AG66"/>
  <c r="AH66"/>
  <c r="AJ66"/>
  <c r="AL66"/>
  <c r="AM66"/>
  <c r="AO66"/>
  <c r="AQ66"/>
  <c r="AR66"/>
  <c r="AT66"/>
  <c r="AW66"/>
  <c r="AZ66"/>
  <c r="BC66"/>
  <c r="BF66"/>
  <c r="BI66"/>
  <c r="BL66"/>
  <c r="BN66"/>
  <c r="BO66"/>
  <c r="BP66"/>
  <c r="BQ66"/>
  <c r="BR66"/>
  <c r="BT66"/>
  <c r="BW66"/>
  <c r="BZ66"/>
  <c r="CC66"/>
  <c r="CF66"/>
  <c r="CI66"/>
  <c r="CL66"/>
  <c r="CO66"/>
  <c r="CR66"/>
  <c r="CU66"/>
  <c r="CX66"/>
  <c r="DA66"/>
  <c r="DD66"/>
  <c r="DG66"/>
  <c r="DH66"/>
  <c r="DI66"/>
  <c r="DK66"/>
  <c r="DN66"/>
  <c r="DQ66"/>
  <c r="DT66"/>
  <c r="DW66"/>
  <c r="DZ66"/>
  <c r="EC66"/>
  <c r="ED66"/>
  <c r="EF66"/>
  <c r="J67"/>
  <c r="K67"/>
  <c r="L67"/>
  <c r="M67"/>
  <c r="N67"/>
  <c r="O67"/>
  <c r="P67"/>
  <c r="Q67"/>
  <c r="R67"/>
  <c r="S67"/>
  <c r="U67"/>
  <c r="W67"/>
  <c r="X67"/>
  <c r="Z67"/>
  <c r="AB67"/>
  <c r="AC67"/>
  <c r="AE67"/>
  <c r="AG67"/>
  <c r="AH67"/>
  <c r="AJ67"/>
  <c r="AL67"/>
  <c r="AM67"/>
  <c r="AO67"/>
  <c r="AQ67"/>
  <c r="AR67"/>
  <c r="AT67"/>
  <c r="AW67"/>
  <c r="AZ67"/>
  <c r="BC67"/>
  <c r="BF67"/>
  <c r="BI67"/>
  <c r="BL67"/>
  <c r="BN67"/>
  <c r="BO67"/>
  <c r="BP67"/>
  <c r="BR67"/>
  <c r="BT67"/>
  <c r="BW67"/>
  <c r="BZ67"/>
  <c r="CC67"/>
  <c r="CF67"/>
  <c r="CI67"/>
  <c r="CL67"/>
  <c r="CO67"/>
  <c r="CR67"/>
  <c r="CU67"/>
  <c r="CX67"/>
  <c r="DA67"/>
  <c r="DD67"/>
  <c r="DG67"/>
  <c r="E67"/>
  <c r="F67"/>
  <c r="DI67"/>
  <c r="G67"/>
  <c r="DK67"/>
  <c r="DN67"/>
  <c r="DQ67"/>
  <c r="DT67"/>
  <c r="DW67"/>
  <c r="DZ67"/>
  <c r="EC67"/>
  <c r="ED67"/>
  <c r="EF67"/>
  <c r="G68"/>
  <c r="J68"/>
  <c r="K68"/>
  <c r="L68"/>
  <c r="M68"/>
  <c r="N68"/>
  <c r="O68"/>
  <c r="P68"/>
  <c r="Q68"/>
  <c r="R68"/>
  <c r="S68"/>
  <c r="U68"/>
  <c r="W68"/>
  <c r="X68"/>
  <c r="Z68"/>
  <c r="AB68"/>
  <c r="AC68"/>
  <c r="AE68"/>
  <c r="AG68"/>
  <c r="AH68"/>
  <c r="AJ68"/>
  <c r="AL68"/>
  <c r="AM68"/>
  <c r="AO68"/>
  <c r="AQ68"/>
  <c r="AR68"/>
  <c r="AT68"/>
  <c r="AW68"/>
  <c r="AZ68"/>
  <c r="BC68"/>
  <c r="BF68"/>
  <c r="BI68"/>
  <c r="BL68"/>
  <c r="BN68"/>
  <c r="BO68"/>
  <c r="BP68"/>
  <c r="BQ68"/>
  <c r="BR68"/>
  <c r="BT68"/>
  <c r="BW68"/>
  <c r="BZ68"/>
  <c r="CC68"/>
  <c r="CF68"/>
  <c r="CI68"/>
  <c r="CL68"/>
  <c r="CO68"/>
  <c r="CR68"/>
  <c r="CU68"/>
  <c r="CX68"/>
  <c r="DA68"/>
  <c r="DD68"/>
  <c r="DG68"/>
  <c r="DH68"/>
  <c r="DI68"/>
  <c r="DK68"/>
  <c r="DN68"/>
  <c r="DQ68"/>
  <c r="DT68"/>
  <c r="DW68"/>
  <c r="DZ68"/>
  <c r="EC68"/>
  <c r="ED68"/>
  <c r="EF68"/>
  <c r="J69"/>
  <c r="K69"/>
  <c r="L69"/>
  <c r="M69"/>
  <c r="N69"/>
  <c r="O69"/>
  <c r="P69"/>
  <c r="Q69"/>
  <c r="R69"/>
  <c r="S69"/>
  <c r="U69"/>
  <c r="W69"/>
  <c r="X69"/>
  <c r="Z69"/>
  <c r="AB69"/>
  <c r="AC69"/>
  <c r="AE69"/>
  <c r="AG69"/>
  <c r="AH69"/>
  <c r="AJ69"/>
  <c r="AL69"/>
  <c r="AM69"/>
  <c r="AO69"/>
  <c r="AQ69"/>
  <c r="AR69"/>
  <c r="AT69"/>
  <c r="AW69"/>
  <c r="AZ69"/>
  <c r="BC69"/>
  <c r="BF69"/>
  <c r="BI69"/>
  <c r="BL69"/>
  <c r="BN69"/>
  <c r="BO69"/>
  <c r="BP69"/>
  <c r="BR69"/>
  <c r="BT69"/>
  <c r="BW69"/>
  <c r="BZ69"/>
  <c r="CC69"/>
  <c r="CF69"/>
  <c r="CI69"/>
  <c r="CL69"/>
  <c r="CO69"/>
  <c r="CR69"/>
  <c r="CU69"/>
  <c r="CX69"/>
  <c r="DA69"/>
  <c r="DD69"/>
  <c r="DG69"/>
  <c r="E69"/>
  <c r="F69"/>
  <c r="DI69"/>
  <c r="G69"/>
  <c r="DK69"/>
  <c r="DN69"/>
  <c r="DQ69"/>
  <c r="DT69"/>
  <c r="DW69"/>
  <c r="DZ69"/>
  <c r="EC69"/>
  <c r="ED69"/>
  <c r="EF69"/>
  <c r="G70"/>
  <c r="J70"/>
  <c r="K70"/>
  <c r="L70"/>
  <c r="M70"/>
  <c r="N70"/>
  <c r="O70"/>
  <c r="P70"/>
  <c r="Q70"/>
  <c r="R70"/>
  <c r="S70"/>
  <c r="U70"/>
  <c r="W70"/>
  <c r="X70"/>
  <c r="Z70"/>
  <c r="AB70"/>
  <c r="AC70"/>
  <c r="AE70"/>
  <c r="AG70"/>
  <c r="AH70"/>
  <c r="AJ70"/>
  <c r="AL70"/>
  <c r="AM70"/>
  <c r="AO70"/>
  <c r="AQ70"/>
  <c r="AR70"/>
  <c r="AT70"/>
  <c r="AW70"/>
  <c r="AZ70"/>
  <c r="BC70"/>
  <c r="BF70"/>
  <c r="BI70"/>
  <c r="BL70"/>
  <c r="BN70"/>
  <c r="BO70"/>
  <c r="BP70"/>
  <c r="BQ70"/>
  <c r="BR70"/>
  <c r="BT70"/>
  <c r="BW70"/>
  <c r="BZ70"/>
  <c r="CC70"/>
  <c r="CF70"/>
  <c r="CI70"/>
  <c r="CL70"/>
  <c r="CO70"/>
  <c r="CR70"/>
  <c r="CU70"/>
  <c r="CX70"/>
  <c r="DA70"/>
  <c r="DD70"/>
  <c r="DG70"/>
  <c r="DH70"/>
  <c r="DI70"/>
  <c r="DK70"/>
  <c r="DN70"/>
  <c r="DQ70"/>
  <c r="DT70"/>
  <c r="DW70"/>
  <c r="DZ70"/>
  <c r="EC70"/>
  <c r="ED70"/>
  <c r="EF70"/>
  <c r="J71"/>
  <c r="K71"/>
  <c r="L71"/>
  <c r="M71"/>
  <c r="N71"/>
  <c r="O71"/>
  <c r="P71"/>
  <c r="Q71"/>
  <c r="R71"/>
  <c r="S71"/>
  <c r="U71"/>
  <c r="W71"/>
  <c r="X71"/>
  <c r="Z71"/>
  <c r="AB71"/>
  <c r="AC71"/>
  <c r="AE71"/>
  <c r="AG71"/>
  <c r="AH71"/>
  <c r="AJ71"/>
  <c r="AL71"/>
  <c r="AM71"/>
  <c r="AO71"/>
  <c r="AQ71"/>
  <c r="AR71"/>
  <c r="AT71"/>
  <c r="AW71"/>
  <c r="AZ71"/>
  <c r="BC71"/>
  <c r="BF71"/>
  <c r="BI71"/>
  <c r="BL71"/>
  <c r="BN71"/>
  <c r="BO71"/>
  <c r="BP71"/>
  <c r="BR71"/>
  <c r="BT71"/>
  <c r="BW71"/>
  <c r="BZ71"/>
  <c r="CC71"/>
  <c r="CF71"/>
  <c r="CI71"/>
  <c r="CL71"/>
  <c r="CO71"/>
  <c r="CR71"/>
  <c r="CU71"/>
  <c r="CX71"/>
  <c r="DA71"/>
  <c r="DD71"/>
  <c r="DG71"/>
  <c r="E71"/>
  <c r="F71"/>
  <c r="DI71"/>
  <c r="G71"/>
  <c r="DK71"/>
  <c r="DN71"/>
  <c r="DQ71"/>
  <c r="DT71"/>
  <c r="DW71"/>
  <c r="DZ71"/>
  <c r="EC71"/>
  <c r="ED71"/>
  <c r="EF71"/>
  <c r="G72"/>
  <c r="J72"/>
  <c r="K72"/>
  <c r="L72"/>
  <c r="M72"/>
  <c r="N72"/>
  <c r="O72"/>
  <c r="P72"/>
  <c r="Q72"/>
  <c r="S72"/>
  <c r="U72"/>
  <c r="W72"/>
  <c r="X72"/>
  <c r="Z72"/>
  <c r="AB72"/>
  <c r="AC72"/>
  <c r="AE72"/>
  <c r="AG72"/>
  <c r="AH72"/>
  <c r="AJ72"/>
  <c r="AL72"/>
  <c r="AM72"/>
  <c r="AO72"/>
  <c r="AQ72"/>
  <c r="AR72"/>
  <c r="AT72"/>
  <c r="AW72"/>
  <c r="AZ72"/>
  <c r="BC72"/>
  <c r="BF72"/>
  <c r="BI72"/>
  <c r="BL72"/>
  <c r="BN72"/>
  <c r="BO72"/>
  <c r="BP72"/>
  <c r="BQ72"/>
  <c r="BR72"/>
  <c r="BT72"/>
  <c r="BW72"/>
  <c r="BZ72"/>
  <c r="CC72"/>
  <c r="CF72"/>
  <c r="CI72"/>
  <c r="CL72"/>
  <c r="CO72"/>
  <c r="CR72"/>
  <c r="CU72"/>
  <c r="CX72"/>
  <c r="DA72"/>
  <c r="DD72"/>
  <c r="DG72"/>
  <c r="DH72"/>
  <c r="DI72"/>
  <c r="DK72"/>
  <c r="DN72"/>
  <c r="DQ72"/>
  <c r="DT72"/>
  <c r="DW72"/>
  <c r="DZ72"/>
  <c r="EC72"/>
  <c r="ED72"/>
  <c r="EF72"/>
  <c r="J73"/>
  <c r="K73"/>
  <c r="L73"/>
  <c r="N73"/>
  <c r="O73"/>
  <c r="P73"/>
  <c r="Q73"/>
  <c r="R73"/>
  <c r="S73"/>
  <c r="U73"/>
  <c r="W73"/>
  <c r="X73"/>
  <c r="Z73"/>
  <c r="AB73"/>
  <c r="AC73"/>
  <c r="AE73"/>
  <c r="AG73"/>
  <c r="AH73"/>
  <c r="AJ73"/>
  <c r="AL73"/>
  <c r="AM73"/>
  <c r="AO73"/>
  <c r="AQ73"/>
  <c r="AR73"/>
  <c r="AT73"/>
  <c r="AW73"/>
  <c r="AZ73"/>
  <c r="BC73"/>
  <c r="BF73"/>
  <c r="BI73"/>
  <c r="BL73"/>
  <c r="BN73"/>
  <c r="BO73"/>
  <c r="BP73"/>
  <c r="BQ73"/>
  <c r="BR73"/>
  <c r="BT73"/>
  <c r="BW73"/>
  <c r="BZ73"/>
  <c r="CC73"/>
  <c r="CF73"/>
  <c r="CI73"/>
  <c r="CL73"/>
  <c r="CO73"/>
  <c r="CR73"/>
  <c r="CU73"/>
  <c r="CX73"/>
  <c r="DA73"/>
  <c r="DD73"/>
  <c r="DG73"/>
  <c r="E73"/>
  <c r="F73"/>
  <c r="DI73"/>
  <c r="G73"/>
  <c r="DK73"/>
  <c r="DN73"/>
  <c r="DQ73"/>
  <c r="DT73"/>
  <c r="DW73"/>
  <c r="DZ73"/>
  <c r="EC73"/>
  <c r="ED73"/>
  <c r="EF73"/>
  <c r="G74"/>
  <c r="J74"/>
  <c r="K74"/>
  <c r="L74"/>
  <c r="M74"/>
  <c r="N74"/>
  <c r="O74"/>
  <c r="P74"/>
  <c r="Q74"/>
  <c r="S74"/>
  <c r="U74"/>
  <c r="W74"/>
  <c r="X74"/>
  <c r="Z74"/>
  <c r="AB74"/>
  <c r="AC74"/>
  <c r="AE74"/>
  <c r="AG74"/>
  <c r="AH74"/>
  <c r="AJ74"/>
  <c r="AL74"/>
  <c r="AM74"/>
  <c r="AO74"/>
  <c r="AQ74"/>
  <c r="AR74"/>
  <c r="AT74"/>
  <c r="AW74"/>
  <c r="AZ74"/>
  <c r="BC74"/>
  <c r="BF74"/>
  <c r="BI74"/>
  <c r="BL74"/>
  <c r="BN74"/>
  <c r="BO74"/>
  <c r="BP74"/>
  <c r="BQ74"/>
  <c r="BR74"/>
  <c r="BT74"/>
  <c r="BW74"/>
  <c r="BZ74"/>
  <c r="CC74"/>
  <c r="CF74"/>
  <c r="CI74"/>
  <c r="CL74"/>
  <c r="CO74"/>
  <c r="CR74"/>
  <c r="CU74"/>
  <c r="CX74"/>
  <c r="DA74"/>
  <c r="DD74"/>
  <c r="DG74"/>
  <c r="DH74"/>
  <c r="DI74"/>
  <c r="DK74"/>
  <c r="DN74"/>
  <c r="DQ74"/>
  <c r="DT74"/>
  <c r="DW74"/>
  <c r="DZ74"/>
  <c r="EC74"/>
  <c r="ED74"/>
  <c r="EF74"/>
  <c r="J75"/>
  <c r="K75"/>
  <c r="L75"/>
  <c r="N75"/>
  <c r="O75"/>
  <c r="P75"/>
  <c r="Q75"/>
  <c r="R75"/>
  <c r="S75"/>
  <c r="U75"/>
  <c r="W75"/>
  <c r="X75"/>
  <c r="Z75"/>
  <c r="AB75"/>
  <c r="AC75"/>
  <c r="AE75"/>
  <c r="AG75"/>
  <c r="AH75"/>
  <c r="AJ75"/>
  <c r="AL75"/>
  <c r="AM75"/>
  <c r="AO75"/>
  <c r="AQ75"/>
  <c r="AR75"/>
  <c r="AT75"/>
  <c r="AW75"/>
  <c r="AZ75"/>
  <c r="BC75"/>
  <c r="BF75"/>
  <c r="BI75"/>
  <c r="BL75"/>
  <c r="BN75"/>
  <c r="BO75"/>
  <c r="BP75"/>
  <c r="BQ75"/>
  <c r="BR75"/>
  <c r="BT75"/>
  <c r="BW75"/>
  <c r="BZ75"/>
  <c r="CC75"/>
  <c r="CF75"/>
  <c r="CI75"/>
  <c r="CL75"/>
  <c r="CO75"/>
  <c r="CR75"/>
  <c r="CU75"/>
  <c r="CX75"/>
  <c r="DA75"/>
  <c r="DD75"/>
  <c r="DG75"/>
  <c r="E75"/>
  <c r="F75"/>
  <c r="DI75"/>
  <c r="G75"/>
  <c r="DK75"/>
  <c r="DN75"/>
  <c r="DQ75"/>
  <c r="DT75"/>
  <c r="DW75"/>
  <c r="DZ75"/>
  <c r="EC75"/>
  <c r="ED75"/>
  <c r="EF75"/>
  <c r="G76"/>
  <c r="J76"/>
  <c r="K76"/>
  <c r="L76"/>
  <c r="M76"/>
  <c r="N76"/>
  <c r="O76"/>
  <c r="P76"/>
  <c r="Q76"/>
  <c r="S76"/>
  <c r="U76"/>
  <c r="W76"/>
  <c r="X76"/>
  <c r="Z76"/>
  <c r="AB76"/>
  <c r="AC76"/>
  <c r="AE76"/>
  <c r="AG76"/>
  <c r="AH76"/>
  <c r="AJ76"/>
  <c r="AL76"/>
  <c r="AM76"/>
  <c r="AO76"/>
  <c r="AQ76"/>
  <c r="AR76"/>
  <c r="AT76"/>
  <c r="AW76"/>
  <c r="AZ76"/>
  <c r="BC76"/>
  <c r="BF76"/>
  <c r="BI76"/>
  <c r="BL76"/>
  <c r="BN76"/>
  <c r="BO76"/>
  <c r="BP76"/>
  <c r="BQ76"/>
  <c r="BR76"/>
  <c r="BT76"/>
  <c r="BW76"/>
  <c r="BZ76"/>
  <c r="CC76"/>
  <c r="CF76"/>
  <c r="CI76"/>
  <c r="CL76"/>
  <c r="CO76"/>
  <c r="CR76"/>
  <c r="CU76"/>
  <c r="CX76"/>
  <c r="DA76"/>
  <c r="DD76"/>
  <c r="DG76"/>
  <c r="DH76"/>
  <c r="DI76"/>
  <c r="DK76"/>
  <c r="DN76"/>
  <c r="DQ76"/>
  <c r="DT76"/>
  <c r="DW76"/>
  <c r="DZ76"/>
  <c r="EC76"/>
  <c r="ED76"/>
  <c r="EF76"/>
  <c r="J77"/>
  <c r="K77"/>
  <c r="L77"/>
  <c r="N77"/>
  <c r="O77"/>
  <c r="P77"/>
  <c r="Q77"/>
  <c r="R77"/>
  <c r="S77"/>
  <c r="U77"/>
  <c r="W77"/>
  <c r="X77"/>
  <c r="Z77"/>
  <c r="AB77"/>
  <c r="AC77"/>
  <c r="AE77"/>
  <c r="AG77"/>
  <c r="AH77"/>
  <c r="AJ77"/>
  <c r="AL77"/>
  <c r="AM77"/>
  <c r="AO77"/>
  <c r="AQ77"/>
  <c r="AR77"/>
  <c r="AT77"/>
  <c r="AW77"/>
  <c r="AZ77"/>
  <c r="BC77"/>
  <c r="BF77"/>
  <c r="BI77"/>
  <c r="BL77"/>
  <c r="BN77"/>
  <c r="BO77"/>
  <c r="BP77"/>
  <c r="BQ77"/>
  <c r="BT77"/>
  <c r="BW77"/>
  <c r="BZ77"/>
  <c r="CC77"/>
  <c r="CF77"/>
  <c r="CI77"/>
  <c r="CL77"/>
  <c r="CO77"/>
  <c r="CR77"/>
  <c r="CU77"/>
  <c r="CX77"/>
  <c r="DA77"/>
  <c r="DD77"/>
  <c r="DG77"/>
  <c r="DI77"/>
  <c r="G77"/>
  <c r="DK77"/>
  <c r="DN77"/>
  <c r="DQ77"/>
  <c r="DT77"/>
  <c r="DW77"/>
  <c r="DZ77"/>
  <c r="EC77"/>
  <c r="ED77"/>
  <c r="EF77"/>
  <c r="G78"/>
  <c r="J78"/>
  <c r="K78"/>
  <c r="L78"/>
  <c r="M78"/>
  <c r="N78"/>
  <c r="O78"/>
  <c r="P78"/>
  <c r="Q78"/>
  <c r="S78"/>
  <c r="U78"/>
  <c r="W78"/>
  <c r="X78"/>
  <c r="Z78"/>
  <c r="AB78"/>
  <c r="AC78"/>
  <c r="AE78"/>
  <c r="AG78"/>
  <c r="AH78"/>
  <c r="AJ78"/>
  <c r="AL78"/>
  <c r="AM78"/>
  <c r="AO78"/>
  <c r="AQ78"/>
  <c r="AR78"/>
  <c r="AT78"/>
  <c r="AW78"/>
  <c r="AZ78"/>
  <c r="BC78"/>
  <c r="BF78"/>
  <c r="BI78"/>
  <c r="BL78"/>
  <c r="BN78"/>
  <c r="BO78"/>
  <c r="BP78"/>
  <c r="BQ78"/>
  <c r="BR78"/>
  <c r="BT78"/>
  <c r="BW78"/>
  <c r="BZ78"/>
  <c r="CC78"/>
  <c r="CF78"/>
  <c r="CI78"/>
  <c r="CL78"/>
  <c r="CO78"/>
  <c r="CR78"/>
  <c r="CU78"/>
  <c r="CX78"/>
  <c r="DA78"/>
  <c r="DD78"/>
  <c r="DG78"/>
  <c r="DH78"/>
  <c r="DI78"/>
  <c r="DK78"/>
  <c r="DN78"/>
  <c r="DQ78"/>
  <c r="DT78"/>
  <c r="DW78"/>
  <c r="DZ78"/>
  <c r="EC78"/>
  <c r="ED78"/>
  <c r="J79"/>
  <c r="K79"/>
  <c r="L79"/>
  <c r="M79"/>
  <c r="N79"/>
  <c r="O79"/>
  <c r="P79"/>
  <c r="Q79"/>
  <c r="S79"/>
  <c r="U79"/>
  <c r="W79"/>
  <c r="X79"/>
  <c r="Z79"/>
  <c r="AB79"/>
  <c r="AC79"/>
  <c r="AE79"/>
  <c r="AG79"/>
  <c r="AH79"/>
  <c r="AJ79"/>
  <c r="AL79"/>
  <c r="AM79"/>
  <c r="AO79"/>
  <c r="AQ79"/>
  <c r="AR79"/>
  <c r="AT79"/>
  <c r="AW79"/>
  <c r="AZ79"/>
  <c r="BC79"/>
  <c r="BF79"/>
  <c r="BI79"/>
  <c r="BL79"/>
  <c r="BN79"/>
  <c r="BO79"/>
  <c r="BP79"/>
  <c r="BQ79"/>
  <c r="BR79"/>
  <c r="BT79"/>
  <c r="BW79"/>
  <c r="BZ79"/>
  <c r="CC79"/>
  <c r="CF79"/>
  <c r="CI79"/>
  <c r="CL79"/>
  <c r="CO79"/>
  <c r="CR79"/>
  <c r="CU79"/>
  <c r="CX79"/>
  <c r="DA79"/>
  <c r="DD79"/>
  <c r="DG79"/>
  <c r="DH79"/>
  <c r="DI79"/>
  <c r="G79"/>
  <c r="DK79"/>
  <c r="DN79"/>
  <c r="DQ79"/>
  <c r="DT79"/>
  <c r="DW79"/>
  <c r="DZ79"/>
  <c r="EC79"/>
  <c r="ED79"/>
  <c r="EF79"/>
  <c r="J80"/>
  <c r="K80"/>
  <c r="L80"/>
  <c r="N80"/>
  <c r="O80"/>
  <c r="P80"/>
  <c r="Q80"/>
  <c r="R80"/>
  <c r="S80"/>
  <c r="U80"/>
  <c r="W80"/>
  <c r="X80"/>
  <c r="Z80"/>
  <c r="AB80"/>
  <c r="AC80"/>
  <c r="AE80"/>
  <c r="AG80"/>
  <c r="AH80"/>
  <c r="AJ80"/>
  <c r="AL80"/>
  <c r="AM80"/>
  <c r="AO80"/>
  <c r="AQ80"/>
  <c r="AR80"/>
  <c r="AT80"/>
  <c r="AW80"/>
  <c r="AZ80"/>
  <c r="BC80"/>
  <c r="BF80"/>
  <c r="BI80"/>
  <c r="BL80"/>
  <c r="BN80"/>
  <c r="BO80"/>
  <c r="BP80"/>
  <c r="BQ80"/>
  <c r="BR80"/>
  <c r="BT80"/>
  <c r="BW80"/>
  <c r="BZ80"/>
  <c r="CC80"/>
  <c r="CF80"/>
  <c r="CI80"/>
  <c r="CL80"/>
  <c r="CO80"/>
  <c r="CR80"/>
  <c r="CU80"/>
  <c r="CX80"/>
  <c r="DA80"/>
  <c r="DD80"/>
  <c r="DG80"/>
  <c r="E80"/>
  <c r="F80"/>
  <c r="DI80"/>
  <c r="G80"/>
  <c r="DK80"/>
  <c r="DN80"/>
  <c r="DQ80"/>
  <c r="DT80"/>
  <c r="DW80"/>
  <c r="DZ80"/>
  <c r="EC80"/>
  <c r="ED80"/>
  <c r="EF80"/>
  <c r="J81"/>
  <c r="K81"/>
  <c r="L81"/>
  <c r="M81"/>
  <c r="N81"/>
  <c r="O81"/>
  <c r="P81"/>
  <c r="Q81"/>
  <c r="R81"/>
  <c r="S81"/>
  <c r="U81"/>
  <c r="W81"/>
  <c r="X81"/>
  <c r="Z81"/>
  <c r="AB81"/>
  <c r="AC81"/>
  <c r="AE81"/>
  <c r="AG81"/>
  <c r="AH81"/>
  <c r="AJ81"/>
  <c r="AL81"/>
  <c r="AM81"/>
  <c r="AO81"/>
  <c r="AQ81"/>
  <c r="AR81"/>
  <c r="AT81"/>
  <c r="AW81"/>
  <c r="AZ81"/>
  <c r="BC81"/>
  <c r="BF81"/>
  <c r="BI81"/>
  <c r="BL81"/>
  <c r="BN81"/>
  <c r="BO81"/>
  <c r="BP81"/>
  <c r="BQ81"/>
  <c r="BR81"/>
  <c r="BT81"/>
  <c r="BW81"/>
  <c r="BZ81"/>
  <c r="CC81"/>
  <c r="CF81"/>
  <c r="CI81"/>
  <c r="CL81"/>
  <c r="CO81"/>
  <c r="CR81"/>
  <c r="CU81"/>
  <c r="CX81"/>
  <c r="DA81"/>
  <c r="DD81"/>
  <c r="DG81"/>
  <c r="E81"/>
  <c r="F81"/>
  <c r="DH81"/>
  <c r="DI81"/>
  <c r="G81"/>
  <c r="DK81"/>
  <c r="DN81"/>
  <c r="DQ81"/>
  <c r="DT81"/>
  <c r="DW81"/>
  <c r="DZ81"/>
  <c r="EC81"/>
  <c r="ED81"/>
  <c r="EF81"/>
  <c r="C82"/>
  <c r="D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V82"/>
  <c r="AW82"/>
  <c r="AX82"/>
  <c r="AY82"/>
  <c r="AZ82"/>
  <c r="BA82"/>
  <c r="BB82"/>
  <c r="BC82"/>
  <c r="BE82"/>
  <c r="BF82"/>
  <c r="BG82"/>
  <c r="BH82"/>
  <c r="BI82"/>
  <c r="BK82"/>
  <c r="BL82"/>
  <c r="BN82"/>
  <c r="BO82"/>
  <c r="BP82"/>
  <c r="BR82"/>
  <c r="BS82"/>
  <c r="BT82"/>
  <c r="BU82"/>
  <c r="BV82"/>
  <c r="BW82"/>
  <c r="BX82"/>
  <c r="BY82"/>
  <c r="BZ82"/>
  <c r="CA82"/>
  <c r="CB82"/>
  <c r="CC82"/>
  <c r="CD82"/>
  <c r="CE82"/>
  <c r="CF82"/>
  <c r="CH82"/>
  <c r="CI82"/>
  <c r="CJ82"/>
  <c r="CK82"/>
  <c r="CL82"/>
  <c r="CM82"/>
  <c r="CN82"/>
  <c r="CO82"/>
  <c r="CP82"/>
  <c r="CQ82"/>
  <c r="CR82"/>
  <c r="CS82"/>
  <c r="CT82"/>
  <c r="CU82"/>
  <c r="CV82"/>
  <c r="CW82"/>
  <c r="CX82"/>
  <c r="CY82"/>
  <c r="CZ82"/>
  <c r="DA82"/>
  <c r="DB82"/>
  <c r="DC82"/>
  <c r="DD82"/>
  <c r="DE82"/>
  <c r="DF82"/>
  <c r="DG82"/>
  <c r="E82"/>
  <c r="F82"/>
  <c r="DI82"/>
  <c r="DJ82"/>
  <c r="DK82"/>
  <c r="DM82"/>
  <c r="DN82"/>
  <c r="DO82"/>
  <c r="DP82"/>
  <c r="DQ82"/>
  <c r="DR82"/>
  <c r="DS82"/>
  <c r="DT82"/>
  <c r="DU82"/>
  <c r="DV82"/>
  <c r="DW82"/>
  <c r="DX82"/>
  <c r="DY82"/>
  <c r="DZ82"/>
  <c r="EA82"/>
  <c r="EB82"/>
  <c r="EC82"/>
  <c r="ED82"/>
  <c r="EE82"/>
  <c r="G8" i="27"/>
  <c r="K8"/>
  <c r="M8"/>
  <c r="P8"/>
  <c r="U8"/>
  <c r="Z8"/>
  <c r="AE8"/>
  <c r="AJ8"/>
  <c r="AO8"/>
  <c r="AT8"/>
  <c r="AW8"/>
  <c r="AZ8"/>
  <c r="BC8"/>
  <c r="BF8"/>
  <c r="BI8"/>
  <c r="BL8"/>
  <c r="BO8"/>
  <c r="BT8"/>
  <c r="BW8"/>
  <c r="BZ8"/>
  <c r="CC8"/>
  <c r="CF8"/>
  <c r="CI8"/>
  <c r="CL8"/>
  <c r="CO8"/>
  <c r="CR8"/>
  <c r="CU8"/>
  <c r="CX8"/>
  <c r="DA8"/>
  <c r="DD8"/>
  <c r="Q8"/>
  <c r="R8"/>
  <c r="W8"/>
  <c r="AB8"/>
  <c r="AG8"/>
  <c r="AL8"/>
  <c r="V8"/>
  <c r="AA8"/>
  <c r="AF8"/>
  <c r="AK8"/>
  <c r="AP8"/>
  <c r="AU8"/>
  <c r="AX8"/>
  <c r="DI8"/>
  <c r="DJ8"/>
  <c r="DL8"/>
  <c r="DM8"/>
  <c r="DO8"/>
  <c r="DP8"/>
  <c r="DR8"/>
  <c r="DS8"/>
  <c r="DU8"/>
  <c r="DV8"/>
  <c r="DX8"/>
  <c r="DY8"/>
  <c r="G10"/>
  <c r="J10"/>
  <c r="K10"/>
  <c r="L10"/>
  <c r="M10"/>
  <c r="N10"/>
  <c r="O10"/>
  <c r="P10"/>
  <c r="Q10"/>
  <c r="R10"/>
  <c r="S10"/>
  <c r="U10"/>
  <c r="W10"/>
  <c r="X10"/>
  <c r="Z10"/>
  <c r="AB10"/>
  <c r="AC10"/>
  <c r="AE10"/>
  <c r="AG10"/>
  <c r="AH10"/>
  <c r="AJ10"/>
  <c r="AL10"/>
  <c r="AM10"/>
  <c r="AO10"/>
  <c r="AQ10"/>
  <c r="AR10"/>
  <c r="AT10"/>
  <c r="AW10"/>
  <c r="AZ10"/>
  <c r="BC10"/>
  <c r="BF10"/>
  <c r="BI10"/>
  <c r="BL10"/>
  <c r="BN10"/>
  <c r="BO10"/>
  <c r="BP10"/>
  <c r="BR10"/>
  <c r="BT10"/>
  <c r="BW10"/>
  <c r="BZ10"/>
  <c r="CC10"/>
  <c r="CF10"/>
  <c r="CI10"/>
  <c r="CL10"/>
  <c r="CO10"/>
  <c r="CR10"/>
  <c r="CU10"/>
  <c r="CX10"/>
  <c r="DA10"/>
  <c r="DD10"/>
  <c r="DI10"/>
  <c r="DL10"/>
  <c r="DO10"/>
  <c r="DR10"/>
  <c r="DU10"/>
  <c r="DX10"/>
  <c r="EA10"/>
  <c r="E10"/>
  <c r="G11"/>
  <c r="J11"/>
  <c r="K11"/>
  <c r="L11"/>
  <c r="N11"/>
  <c r="O11"/>
  <c r="P11"/>
  <c r="Q11"/>
  <c r="R11"/>
  <c r="S11"/>
  <c r="U11"/>
  <c r="W11"/>
  <c r="X11"/>
  <c r="Z11"/>
  <c r="AB11"/>
  <c r="AC11"/>
  <c r="AE11"/>
  <c r="AG11"/>
  <c r="AH11"/>
  <c r="AJ11"/>
  <c r="AL11"/>
  <c r="AM11"/>
  <c r="AO11"/>
  <c r="AQ11"/>
  <c r="AR11"/>
  <c r="AT11"/>
  <c r="AW11"/>
  <c r="AZ11"/>
  <c r="BC11"/>
  <c r="BF11"/>
  <c r="BI11"/>
  <c r="BL11"/>
  <c r="BN11"/>
  <c r="BO11"/>
  <c r="BP11"/>
  <c r="BQ11"/>
  <c r="BR11"/>
  <c r="BT11"/>
  <c r="BW11"/>
  <c r="BZ11"/>
  <c r="CC11"/>
  <c r="CF11"/>
  <c r="CI11"/>
  <c r="CL11"/>
  <c r="CO11"/>
  <c r="CR11"/>
  <c r="CU11"/>
  <c r="CX11"/>
  <c r="DA11"/>
  <c r="DD11"/>
  <c r="DG11"/>
  <c r="E11"/>
  <c r="DI11"/>
  <c r="DL11"/>
  <c r="DO11"/>
  <c r="DR11"/>
  <c r="DU11"/>
  <c r="DX11"/>
  <c r="EA11"/>
  <c r="G12"/>
  <c r="J12"/>
  <c r="K12"/>
  <c r="L12"/>
  <c r="M12"/>
  <c r="N12"/>
  <c r="O12"/>
  <c r="P12"/>
  <c r="Q12"/>
  <c r="R12"/>
  <c r="S12"/>
  <c r="U12"/>
  <c r="W12"/>
  <c r="X12"/>
  <c r="Z12"/>
  <c r="AB12"/>
  <c r="AC12"/>
  <c r="AE12"/>
  <c r="AG12"/>
  <c r="AH12"/>
  <c r="AJ12"/>
  <c r="AL12"/>
  <c r="AM12"/>
  <c r="AO12"/>
  <c r="AQ12"/>
  <c r="AR12"/>
  <c r="AT12"/>
  <c r="AW12"/>
  <c r="AZ12"/>
  <c r="BC12"/>
  <c r="BF12"/>
  <c r="BI12"/>
  <c r="BL12"/>
  <c r="BN12"/>
  <c r="BO12"/>
  <c r="BP12"/>
  <c r="BQ12"/>
  <c r="BR12"/>
  <c r="BT12"/>
  <c r="BW12"/>
  <c r="BZ12"/>
  <c r="CC12"/>
  <c r="CF12"/>
  <c r="CI12"/>
  <c r="CL12"/>
  <c r="CO12"/>
  <c r="CR12"/>
  <c r="CU12"/>
  <c r="CX12"/>
  <c r="DA12"/>
  <c r="DD12"/>
  <c r="DG12"/>
  <c r="E12"/>
  <c r="DI12"/>
  <c r="DL12"/>
  <c r="DO12"/>
  <c r="DR12"/>
  <c r="DU12"/>
  <c r="DX12"/>
  <c r="EA12"/>
  <c r="G13"/>
  <c r="J13"/>
  <c r="K13"/>
  <c r="L13"/>
  <c r="M13"/>
  <c r="N13"/>
  <c r="O13"/>
  <c r="P13"/>
  <c r="Q13"/>
  <c r="R13"/>
  <c r="S13"/>
  <c r="U13"/>
  <c r="W13"/>
  <c r="X13"/>
  <c r="Z13"/>
  <c r="AB13"/>
  <c r="AC13"/>
  <c r="AE13"/>
  <c r="AG13"/>
  <c r="AH13"/>
  <c r="AJ13"/>
  <c r="AL13"/>
  <c r="AM13"/>
  <c r="AO13"/>
  <c r="AQ13"/>
  <c r="AR13"/>
  <c r="AT13"/>
  <c r="AW13"/>
  <c r="AZ13"/>
  <c r="BC13"/>
  <c r="BF13"/>
  <c r="BI13"/>
  <c r="BL13"/>
  <c r="BN13"/>
  <c r="BO13"/>
  <c r="BP13"/>
  <c r="BR13"/>
  <c r="BT13"/>
  <c r="BW13"/>
  <c r="BZ13"/>
  <c r="CC13"/>
  <c r="CF13"/>
  <c r="CI13"/>
  <c r="CL13"/>
  <c r="CO13"/>
  <c r="CR13"/>
  <c r="CU13"/>
  <c r="CX13"/>
  <c r="DA13"/>
  <c r="DD13"/>
  <c r="DG13"/>
  <c r="E13"/>
  <c r="DI13"/>
  <c r="DL13"/>
  <c r="DO13"/>
  <c r="DR13"/>
  <c r="DU13"/>
  <c r="DX13"/>
  <c r="EA13"/>
  <c r="G14"/>
  <c r="J14"/>
  <c r="K14"/>
  <c r="L14"/>
  <c r="M14"/>
  <c r="N14"/>
  <c r="O14"/>
  <c r="P14"/>
  <c r="Q14"/>
  <c r="S14"/>
  <c r="U14"/>
  <c r="W14"/>
  <c r="X14"/>
  <c r="Z14"/>
  <c r="AB14"/>
  <c r="AC14"/>
  <c r="AE14"/>
  <c r="AG14"/>
  <c r="AH14"/>
  <c r="AJ14"/>
  <c r="AL14"/>
  <c r="AM14"/>
  <c r="AO14"/>
  <c r="AQ14"/>
  <c r="AR14"/>
  <c r="AT14"/>
  <c r="AW14"/>
  <c r="AZ14"/>
  <c r="BC14"/>
  <c r="BF14"/>
  <c r="BI14"/>
  <c r="BL14"/>
  <c r="BN14"/>
  <c r="BO14"/>
  <c r="BP14"/>
  <c r="BQ14"/>
  <c r="BR14"/>
  <c r="BT14"/>
  <c r="BW14"/>
  <c r="BZ14"/>
  <c r="CC14"/>
  <c r="CF14"/>
  <c r="CI14"/>
  <c r="CL14"/>
  <c r="CO14"/>
  <c r="CR14"/>
  <c r="CU14"/>
  <c r="CX14"/>
  <c r="DA14"/>
  <c r="DD14"/>
  <c r="DG14"/>
  <c r="E14"/>
  <c r="DI14"/>
  <c r="DL14"/>
  <c r="DO14"/>
  <c r="DR14"/>
  <c r="DU14"/>
  <c r="DX14"/>
  <c r="EA14"/>
  <c r="G15"/>
  <c r="J15"/>
  <c r="K15"/>
  <c r="L15"/>
  <c r="N15"/>
  <c r="O15"/>
  <c r="P15"/>
  <c r="Q15"/>
  <c r="R15"/>
  <c r="S15"/>
  <c r="U15"/>
  <c r="W15"/>
  <c r="X15"/>
  <c r="Z15"/>
  <c r="AB15"/>
  <c r="AC15"/>
  <c r="AE15"/>
  <c r="AG15"/>
  <c r="AH15"/>
  <c r="AJ15"/>
  <c r="AL15"/>
  <c r="AM15"/>
  <c r="AO15"/>
  <c r="AQ15"/>
  <c r="AR15"/>
  <c r="AT15"/>
  <c r="AW15"/>
  <c r="AZ15"/>
  <c r="BC15"/>
  <c r="BF15"/>
  <c r="BI15"/>
  <c r="BL15"/>
  <c r="BN15"/>
  <c r="BO15"/>
  <c r="BP15"/>
  <c r="BQ15"/>
  <c r="BR15"/>
  <c r="BT15"/>
  <c r="BW15"/>
  <c r="BZ15"/>
  <c r="CC15"/>
  <c r="CF15"/>
  <c r="CI15"/>
  <c r="CL15"/>
  <c r="CO15"/>
  <c r="CR15"/>
  <c r="CU15"/>
  <c r="CX15"/>
  <c r="DA15"/>
  <c r="DD15"/>
  <c r="DG15"/>
  <c r="E15"/>
  <c r="DI15"/>
  <c r="DL15"/>
  <c r="DO15"/>
  <c r="DR15"/>
  <c r="DU15"/>
  <c r="DX15"/>
  <c r="EA15"/>
  <c r="G16"/>
  <c r="J16"/>
  <c r="K16"/>
  <c r="L16"/>
  <c r="M16"/>
  <c r="N16"/>
  <c r="O16"/>
  <c r="P16"/>
  <c r="Q16"/>
  <c r="R16"/>
  <c r="S16"/>
  <c r="U16"/>
  <c r="W16"/>
  <c r="X16"/>
  <c r="Z16"/>
  <c r="AB16"/>
  <c r="AC16"/>
  <c r="AE16"/>
  <c r="AG16"/>
  <c r="AH16"/>
  <c r="AJ16"/>
  <c r="AL16"/>
  <c r="AM16"/>
  <c r="AO16"/>
  <c r="AQ16"/>
  <c r="AR16"/>
  <c r="AT16"/>
  <c r="AW16"/>
  <c r="AZ16"/>
  <c r="BC16"/>
  <c r="BF16"/>
  <c r="BI16"/>
  <c r="BL16"/>
  <c r="BN16"/>
  <c r="BO16"/>
  <c r="BP16"/>
  <c r="BQ16"/>
  <c r="BR16"/>
  <c r="BT16"/>
  <c r="BW16"/>
  <c r="BZ16"/>
  <c r="CC16"/>
  <c r="CF16"/>
  <c r="CI16"/>
  <c r="CL16"/>
  <c r="CO16"/>
  <c r="CR16"/>
  <c r="CU16"/>
  <c r="CX16"/>
  <c r="DA16"/>
  <c r="DD16"/>
  <c r="DG16"/>
  <c r="E16"/>
  <c r="DI16"/>
  <c r="DL16"/>
  <c r="DO16"/>
  <c r="DR16"/>
  <c r="DU16"/>
  <c r="DX16"/>
  <c r="EA16"/>
  <c r="G17"/>
  <c r="J17"/>
  <c r="K17"/>
  <c r="L17"/>
  <c r="M17"/>
  <c r="N17"/>
  <c r="O17"/>
  <c r="P17"/>
  <c r="Q17"/>
  <c r="R17"/>
  <c r="S17"/>
  <c r="U17"/>
  <c r="W17"/>
  <c r="X17"/>
  <c r="Z17"/>
  <c r="AB17"/>
  <c r="AC17"/>
  <c r="AE17"/>
  <c r="AG17"/>
  <c r="AH17"/>
  <c r="AJ17"/>
  <c r="AL17"/>
  <c r="AM17"/>
  <c r="AO17"/>
  <c r="AQ17"/>
  <c r="AR17"/>
  <c r="AT17"/>
  <c r="AW17"/>
  <c r="AZ17"/>
  <c r="BC17"/>
  <c r="BF17"/>
  <c r="BI17"/>
  <c r="BL17"/>
  <c r="BN17"/>
  <c r="BO17"/>
  <c r="BP17"/>
  <c r="BR17"/>
  <c r="BT17"/>
  <c r="BW17"/>
  <c r="BZ17"/>
  <c r="CC17"/>
  <c r="CF17"/>
  <c r="CI17"/>
  <c r="CL17"/>
  <c r="CO17"/>
  <c r="CR17"/>
  <c r="CU17"/>
  <c r="CX17"/>
  <c r="DA17"/>
  <c r="DD17"/>
  <c r="DG17"/>
  <c r="E17"/>
  <c r="DI17"/>
  <c r="DL17"/>
  <c r="DO17"/>
  <c r="DR17"/>
  <c r="DU17"/>
  <c r="DX17"/>
  <c r="EA17"/>
  <c r="G18"/>
  <c r="J18"/>
  <c r="K18"/>
  <c r="L18"/>
  <c r="M18"/>
  <c r="N18"/>
  <c r="O18"/>
  <c r="P18"/>
  <c r="Q18"/>
  <c r="S18"/>
  <c r="U18"/>
  <c r="W18"/>
  <c r="X18"/>
  <c r="Z18"/>
  <c r="AB18"/>
  <c r="AC18"/>
  <c r="AE18"/>
  <c r="AG18"/>
  <c r="AH18"/>
  <c r="AJ18"/>
  <c r="AL18"/>
  <c r="AM18"/>
  <c r="AO18"/>
  <c r="AQ18"/>
  <c r="AR18"/>
  <c r="AT18"/>
  <c r="AW18"/>
  <c r="AZ18"/>
  <c r="BC18"/>
  <c r="BF18"/>
  <c r="BI18"/>
  <c r="BL18"/>
  <c r="BN18"/>
  <c r="BO18"/>
  <c r="BP18"/>
  <c r="BQ18"/>
  <c r="BR18"/>
  <c r="BT18"/>
  <c r="BW18"/>
  <c r="BZ18"/>
  <c r="CC18"/>
  <c r="CF18"/>
  <c r="CI18"/>
  <c r="CL18"/>
  <c r="CO18"/>
  <c r="CR18"/>
  <c r="CU18"/>
  <c r="CX18"/>
  <c r="DA18"/>
  <c r="DD18"/>
  <c r="DG18"/>
  <c r="DI18"/>
  <c r="DL18"/>
  <c r="DO18"/>
  <c r="DR18"/>
  <c r="DU18"/>
  <c r="DX18"/>
  <c r="EA18"/>
  <c r="E18"/>
  <c r="G19"/>
  <c r="J19"/>
  <c r="K19"/>
  <c r="L19"/>
  <c r="N19"/>
  <c r="O19"/>
  <c r="P19"/>
  <c r="Q19"/>
  <c r="R19"/>
  <c r="S19"/>
  <c r="U19"/>
  <c r="W19"/>
  <c r="X19"/>
  <c r="Z19"/>
  <c r="AB19"/>
  <c r="AC19"/>
  <c r="AE19"/>
  <c r="AG19"/>
  <c r="AH19"/>
  <c r="AJ19"/>
  <c r="AL19"/>
  <c r="AM19"/>
  <c r="AO19"/>
  <c r="AQ19"/>
  <c r="AR19"/>
  <c r="AT19"/>
  <c r="AW19"/>
  <c r="AZ19"/>
  <c r="BC19"/>
  <c r="BF19"/>
  <c r="BI19"/>
  <c r="BL19"/>
  <c r="BN19"/>
  <c r="BO19"/>
  <c r="BP19"/>
  <c r="BQ19"/>
  <c r="BR19"/>
  <c r="BT19"/>
  <c r="BW19"/>
  <c r="BZ19"/>
  <c r="CC19"/>
  <c r="CF19"/>
  <c r="CI19"/>
  <c r="CL19"/>
  <c r="CO19"/>
  <c r="CR19"/>
  <c r="CU19"/>
  <c r="CX19"/>
  <c r="DA19"/>
  <c r="DD19"/>
  <c r="DG19"/>
  <c r="E19"/>
  <c r="DI19"/>
  <c r="DL19"/>
  <c r="DO19"/>
  <c r="DR19"/>
  <c r="DU19"/>
  <c r="DX19"/>
  <c r="EA19"/>
  <c r="G20"/>
  <c r="J20"/>
  <c r="K20"/>
  <c r="L20"/>
  <c r="M20"/>
  <c r="N20"/>
  <c r="O20"/>
  <c r="P20"/>
  <c r="Q20"/>
  <c r="R20"/>
  <c r="S20"/>
  <c r="U20"/>
  <c r="W20"/>
  <c r="X20"/>
  <c r="Z20"/>
  <c r="AB20"/>
  <c r="AC20"/>
  <c r="AE20"/>
  <c r="AG20"/>
  <c r="AH20"/>
  <c r="AJ20"/>
  <c r="AL20"/>
  <c r="AM20"/>
  <c r="AO20"/>
  <c r="AQ20"/>
  <c r="AR20"/>
  <c r="AT20"/>
  <c r="AW20"/>
  <c r="AZ20"/>
  <c r="BC20"/>
  <c r="BF20"/>
  <c r="BI20"/>
  <c r="BL20"/>
  <c r="BN20"/>
  <c r="BO20"/>
  <c r="BP20"/>
  <c r="BQ20"/>
  <c r="BR20"/>
  <c r="BT20"/>
  <c r="BW20"/>
  <c r="BZ20"/>
  <c r="CC20"/>
  <c r="CF20"/>
  <c r="CI20"/>
  <c r="CL20"/>
  <c r="CO20"/>
  <c r="CR20"/>
  <c r="CU20"/>
  <c r="CX20"/>
  <c r="DA20"/>
  <c r="DD20"/>
  <c r="DG20"/>
  <c r="DI20"/>
  <c r="DL20"/>
  <c r="DO20"/>
  <c r="DR20"/>
  <c r="DU20"/>
  <c r="DX20"/>
  <c r="EA20"/>
  <c r="E20"/>
  <c r="G21"/>
  <c r="J21"/>
  <c r="K21"/>
  <c r="L21"/>
  <c r="M21"/>
  <c r="N21"/>
  <c r="O21"/>
  <c r="P21"/>
  <c r="Q21"/>
  <c r="R21"/>
  <c r="S21"/>
  <c r="U21"/>
  <c r="W21"/>
  <c r="X21"/>
  <c r="Z21"/>
  <c r="AB21"/>
  <c r="AC21"/>
  <c r="AE21"/>
  <c r="AG21"/>
  <c r="AH21"/>
  <c r="AJ21"/>
  <c r="AL21"/>
  <c r="AM21"/>
  <c r="AO21"/>
  <c r="AQ21"/>
  <c r="AR21"/>
  <c r="AT21"/>
  <c r="AW21"/>
  <c r="AZ21"/>
  <c r="BC21"/>
  <c r="BF21"/>
  <c r="BI21"/>
  <c r="BL21"/>
  <c r="BN21"/>
  <c r="BO21"/>
  <c r="BP21"/>
  <c r="BR21"/>
  <c r="BT21"/>
  <c r="BW21"/>
  <c r="BZ21"/>
  <c r="CC21"/>
  <c r="CF21"/>
  <c r="CI21"/>
  <c r="CL21"/>
  <c r="CO21"/>
  <c r="CR21"/>
  <c r="CU21"/>
  <c r="CX21"/>
  <c r="DA21"/>
  <c r="DD21"/>
  <c r="DG21"/>
  <c r="E21"/>
  <c r="DI21"/>
  <c r="DL21"/>
  <c r="DO21"/>
  <c r="DR21"/>
  <c r="DU21"/>
  <c r="DX21"/>
  <c r="EA21"/>
  <c r="G22"/>
  <c r="J22"/>
  <c r="K22"/>
  <c r="L22"/>
  <c r="M22"/>
  <c r="N22"/>
  <c r="O22"/>
  <c r="P22"/>
  <c r="Q22"/>
  <c r="S22"/>
  <c r="U22"/>
  <c r="W22"/>
  <c r="X22"/>
  <c r="Z22"/>
  <c r="AB22"/>
  <c r="AC22"/>
  <c r="AE22"/>
  <c r="AG22"/>
  <c r="AH22"/>
  <c r="AJ22"/>
  <c r="AL22"/>
  <c r="AM22"/>
  <c r="AO22"/>
  <c r="AQ22"/>
  <c r="AR22"/>
  <c r="AT22"/>
  <c r="AW22"/>
  <c r="AZ22"/>
  <c r="BC22"/>
  <c r="BF22"/>
  <c r="BI22"/>
  <c r="BL22"/>
  <c r="BN22"/>
  <c r="BO22"/>
  <c r="BP22"/>
  <c r="BQ22"/>
  <c r="BR22"/>
  <c r="BT22"/>
  <c r="BW22"/>
  <c r="BZ22"/>
  <c r="CC22"/>
  <c r="CF22"/>
  <c r="CI22"/>
  <c r="CL22"/>
  <c r="CO22"/>
  <c r="CR22"/>
  <c r="CU22"/>
  <c r="CX22"/>
  <c r="DA22"/>
  <c r="DD22"/>
  <c r="DG22"/>
  <c r="DI22"/>
  <c r="DL22"/>
  <c r="DO22"/>
  <c r="DR22"/>
  <c r="DU22"/>
  <c r="DX22"/>
  <c r="EA22"/>
  <c r="E22"/>
  <c r="G23"/>
  <c r="J23"/>
  <c r="K23"/>
  <c r="L23"/>
  <c r="N23"/>
  <c r="O23"/>
  <c r="P23"/>
  <c r="Q23"/>
  <c r="R23"/>
  <c r="S23"/>
  <c r="U23"/>
  <c r="W23"/>
  <c r="X23"/>
  <c r="Z23"/>
  <c r="AB23"/>
  <c r="AC23"/>
  <c r="AE23"/>
  <c r="AG23"/>
  <c r="AH23"/>
  <c r="AJ23"/>
  <c r="AL23"/>
  <c r="AM23"/>
  <c r="AO23"/>
  <c r="AQ23"/>
  <c r="AR23"/>
  <c r="AT23"/>
  <c r="AW23"/>
  <c r="AZ23"/>
  <c r="BC23"/>
  <c r="BF23"/>
  <c r="BI23"/>
  <c r="BL23"/>
  <c r="BN23"/>
  <c r="BO23"/>
  <c r="BP23"/>
  <c r="BQ23"/>
  <c r="BR23"/>
  <c r="BT23"/>
  <c r="BW23"/>
  <c r="BZ23"/>
  <c r="CC23"/>
  <c r="CF23"/>
  <c r="CI23"/>
  <c r="CL23"/>
  <c r="CO23"/>
  <c r="CR23"/>
  <c r="CU23"/>
  <c r="CX23"/>
  <c r="DA23"/>
  <c r="DD23"/>
  <c r="DG23"/>
  <c r="E23"/>
  <c r="DI23"/>
  <c r="DL23"/>
  <c r="DO23"/>
  <c r="DR23"/>
  <c r="DU23"/>
  <c r="DX23"/>
  <c r="EA23"/>
  <c r="G24"/>
  <c r="J24"/>
  <c r="K24"/>
  <c r="L24"/>
  <c r="M24"/>
  <c r="N24"/>
  <c r="O24"/>
  <c r="P24"/>
  <c r="Q24"/>
  <c r="R24"/>
  <c r="S24"/>
  <c r="U24"/>
  <c r="W24"/>
  <c r="X24"/>
  <c r="Z24"/>
  <c r="AB24"/>
  <c r="AC24"/>
  <c r="AE24"/>
  <c r="AG24"/>
  <c r="AH24"/>
  <c r="AJ24"/>
  <c r="AL24"/>
  <c r="AM24"/>
  <c r="AO24"/>
  <c r="AQ24"/>
  <c r="AR24"/>
  <c r="AT24"/>
  <c r="AW24"/>
  <c r="AZ24"/>
  <c r="BC24"/>
  <c r="BF24"/>
  <c r="BI24"/>
  <c r="BL24"/>
  <c r="BN24"/>
  <c r="BO24"/>
  <c r="BP24"/>
  <c r="BQ24"/>
  <c r="BR24"/>
  <c r="BT24"/>
  <c r="BW24"/>
  <c r="BZ24"/>
  <c r="CC24"/>
  <c r="CF24"/>
  <c r="CI24"/>
  <c r="CL24"/>
  <c r="CO24"/>
  <c r="CR24"/>
  <c r="CU24"/>
  <c r="CX24"/>
  <c r="DA24"/>
  <c r="DD24"/>
  <c r="DG24"/>
  <c r="DI24"/>
  <c r="DL24"/>
  <c r="DO24"/>
  <c r="DR24"/>
  <c r="DU24"/>
  <c r="DX24"/>
  <c r="EA24"/>
  <c r="E24"/>
  <c r="G25"/>
  <c r="J25"/>
  <c r="K25"/>
  <c r="L25"/>
  <c r="M25"/>
  <c r="N25"/>
  <c r="O25"/>
  <c r="P25"/>
  <c r="Q25"/>
  <c r="R25"/>
  <c r="S25"/>
  <c r="U25"/>
  <c r="W25"/>
  <c r="X25"/>
  <c r="Z25"/>
  <c r="AB25"/>
  <c r="AC25"/>
  <c r="AE25"/>
  <c r="AG25"/>
  <c r="AH25"/>
  <c r="AJ25"/>
  <c r="AL25"/>
  <c r="AM25"/>
  <c r="AO25"/>
  <c r="AQ25"/>
  <c r="AR25"/>
  <c r="AT25"/>
  <c r="AW25"/>
  <c r="AZ25"/>
  <c r="BC25"/>
  <c r="BF25"/>
  <c r="BI25"/>
  <c r="BL25"/>
  <c r="BN25"/>
  <c r="BO25"/>
  <c r="BP25"/>
  <c r="BR25"/>
  <c r="BT25"/>
  <c r="BW25"/>
  <c r="BZ25"/>
  <c r="CC25"/>
  <c r="CF25"/>
  <c r="CI25"/>
  <c r="CL25"/>
  <c r="CO25"/>
  <c r="CR25"/>
  <c r="CU25"/>
  <c r="CX25"/>
  <c r="DA25"/>
  <c r="DD25"/>
  <c r="DG25"/>
  <c r="E25"/>
  <c r="DI25"/>
  <c r="DL25"/>
  <c r="DO25"/>
  <c r="DR25"/>
  <c r="DU25"/>
  <c r="DX25"/>
  <c r="EA25"/>
  <c r="G26"/>
  <c r="J26"/>
  <c r="K26"/>
  <c r="L26"/>
  <c r="M26"/>
  <c r="N26"/>
  <c r="O26"/>
  <c r="P26"/>
  <c r="Q26"/>
  <c r="S26"/>
  <c r="U26"/>
  <c r="W26"/>
  <c r="X26"/>
  <c r="Z26"/>
  <c r="AB26"/>
  <c r="AC26"/>
  <c r="AE26"/>
  <c r="AG26"/>
  <c r="AH26"/>
  <c r="AJ26"/>
  <c r="AL26"/>
  <c r="AM26"/>
  <c r="AO26"/>
  <c r="AQ26"/>
  <c r="AR26"/>
  <c r="AT26"/>
  <c r="AW26"/>
  <c r="AZ26"/>
  <c r="BC26"/>
  <c r="BF26"/>
  <c r="BI26"/>
  <c r="BL26"/>
  <c r="BN26"/>
  <c r="BO26"/>
  <c r="BP26"/>
  <c r="BQ26"/>
  <c r="BR26"/>
  <c r="BT26"/>
  <c r="BW26"/>
  <c r="BZ26"/>
  <c r="CC26"/>
  <c r="CF26"/>
  <c r="CI26"/>
  <c r="CL26"/>
  <c r="CO26"/>
  <c r="CR26"/>
  <c r="CU26"/>
  <c r="CX26"/>
  <c r="DA26"/>
  <c r="DD26"/>
  <c r="DG26"/>
  <c r="DI26"/>
  <c r="DL26"/>
  <c r="DO26"/>
  <c r="DR26"/>
  <c r="DU26"/>
  <c r="DX26"/>
  <c r="EA26"/>
  <c r="E26"/>
  <c r="G27"/>
  <c r="J27"/>
  <c r="K27"/>
  <c r="L27"/>
  <c r="N27"/>
  <c r="O27"/>
  <c r="P27"/>
  <c r="Q27"/>
  <c r="R27"/>
  <c r="S27"/>
  <c r="U27"/>
  <c r="W27"/>
  <c r="X27"/>
  <c r="Z27"/>
  <c r="AB27"/>
  <c r="AC27"/>
  <c r="AE27"/>
  <c r="AG27"/>
  <c r="AH27"/>
  <c r="AJ27"/>
  <c r="AL27"/>
  <c r="AM27"/>
  <c r="AO27"/>
  <c r="AQ27"/>
  <c r="AR27"/>
  <c r="AT27"/>
  <c r="AW27"/>
  <c r="AZ27"/>
  <c r="BC27"/>
  <c r="BF27"/>
  <c r="BI27"/>
  <c r="BL27"/>
  <c r="BN27"/>
  <c r="BO27"/>
  <c r="BP27"/>
  <c r="BQ27"/>
  <c r="BR27"/>
  <c r="BT27"/>
  <c r="BW27"/>
  <c r="BZ27"/>
  <c r="CC27"/>
  <c r="CF27"/>
  <c r="CI27"/>
  <c r="CL27"/>
  <c r="CO27"/>
  <c r="CR27"/>
  <c r="CU27"/>
  <c r="CX27"/>
  <c r="DA27"/>
  <c r="DD27"/>
  <c r="DG27"/>
  <c r="E27"/>
  <c r="DI27"/>
  <c r="DL27"/>
  <c r="DO27"/>
  <c r="DR27"/>
  <c r="DU27"/>
  <c r="DX27"/>
  <c r="EA27"/>
  <c r="G28"/>
  <c r="J28"/>
  <c r="K28"/>
  <c r="L28"/>
  <c r="M28"/>
  <c r="N28"/>
  <c r="O28"/>
  <c r="P28"/>
  <c r="Q28"/>
  <c r="R28"/>
  <c r="S28"/>
  <c r="U28"/>
  <c r="W28"/>
  <c r="X28"/>
  <c r="Z28"/>
  <c r="AB28"/>
  <c r="AC28"/>
  <c r="AE28"/>
  <c r="AG28"/>
  <c r="AH28"/>
  <c r="AJ28"/>
  <c r="AL28"/>
  <c r="AM28"/>
  <c r="AO28"/>
  <c r="AQ28"/>
  <c r="AR28"/>
  <c r="AT28"/>
  <c r="AW28"/>
  <c r="AZ28"/>
  <c r="BC28"/>
  <c r="BF28"/>
  <c r="BI28"/>
  <c r="BL28"/>
  <c r="BN28"/>
  <c r="BO28"/>
  <c r="BP28"/>
  <c r="BQ28"/>
  <c r="BR28"/>
  <c r="BT28"/>
  <c r="BW28"/>
  <c r="BZ28"/>
  <c r="CC28"/>
  <c r="CF28"/>
  <c r="CI28"/>
  <c r="CL28"/>
  <c r="CO28"/>
  <c r="CR28"/>
  <c r="CU28"/>
  <c r="CX28"/>
  <c r="DA28"/>
  <c r="DD28"/>
  <c r="DG28"/>
  <c r="DI28"/>
  <c r="DL28"/>
  <c r="DO28"/>
  <c r="DR28"/>
  <c r="DU28"/>
  <c r="DX28"/>
  <c r="EA28"/>
  <c r="E28"/>
  <c r="G29"/>
  <c r="J29"/>
  <c r="K29"/>
  <c r="L29"/>
  <c r="M29"/>
  <c r="N29"/>
  <c r="O29"/>
  <c r="P29"/>
  <c r="Q29"/>
  <c r="R29"/>
  <c r="S29"/>
  <c r="U29"/>
  <c r="W29"/>
  <c r="X29"/>
  <c r="Z29"/>
  <c r="AB29"/>
  <c r="AC29"/>
  <c r="AE29"/>
  <c r="AG29"/>
  <c r="AH29"/>
  <c r="AJ29"/>
  <c r="AL29"/>
  <c r="AM29"/>
  <c r="AO29"/>
  <c r="AQ29"/>
  <c r="AR29"/>
  <c r="AT29"/>
  <c r="AW29"/>
  <c r="AZ29"/>
  <c r="BC29"/>
  <c r="BF29"/>
  <c r="BI29"/>
  <c r="BL29"/>
  <c r="BN29"/>
  <c r="BO29"/>
  <c r="BP29"/>
  <c r="BR29"/>
  <c r="BT29"/>
  <c r="BW29"/>
  <c r="BZ29"/>
  <c r="CC29"/>
  <c r="CF29"/>
  <c r="CI29"/>
  <c r="CL29"/>
  <c r="CO29"/>
  <c r="CR29"/>
  <c r="CU29"/>
  <c r="CX29"/>
  <c r="DA29"/>
  <c r="DD29"/>
  <c r="DG29"/>
  <c r="E29"/>
  <c r="DI29"/>
  <c r="DL29"/>
  <c r="DO29"/>
  <c r="DR29"/>
  <c r="DU29"/>
  <c r="DX29"/>
  <c r="EA29"/>
  <c r="G30"/>
  <c r="J30"/>
  <c r="K30"/>
  <c r="L30"/>
  <c r="M30"/>
  <c r="N30"/>
  <c r="O30"/>
  <c r="P30"/>
  <c r="Q30"/>
  <c r="S30"/>
  <c r="U30"/>
  <c r="W30"/>
  <c r="X30"/>
  <c r="Z30"/>
  <c r="AB30"/>
  <c r="AC30"/>
  <c r="AE30"/>
  <c r="AG30"/>
  <c r="AH30"/>
  <c r="AJ30"/>
  <c r="AL30"/>
  <c r="AM30"/>
  <c r="AO30"/>
  <c r="AQ30"/>
  <c r="AR30"/>
  <c r="AT30"/>
  <c r="AW30"/>
  <c r="AZ30"/>
  <c r="BC30"/>
  <c r="BF30"/>
  <c r="BI30"/>
  <c r="BL30"/>
  <c r="BN30"/>
  <c r="BO30"/>
  <c r="BP30"/>
  <c r="BQ30"/>
  <c r="BR30"/>
  <c r="BT30"/>
  <c r="BW30"/>
  <c r="BZ30"/>
  <c r="CC30"/>
  <c r="CF30"/>
  <c r="CI30"/>
  <c r="CL30"/>
  <c r="CO30"/>
  <c r="CR30"/>
  <c r="CU30"/>
  <c r="CX30"/>
  <c r="DA30"/>
  <c r="DD30"/>
  <c r="DG30"/>
  <c r="DI30"/>
  <c r="DL30"/>
  <c r="DO30"/>
  <c r="DR30"/>
  <c r="DU30"/>
  <c r="DX30"/>
  <c r="EA30"/>
  <c r="E30"/>
  <c r="G31"/>
  <c r="J31"/>
  <c r="K31"/>
  <c r="L31"/>
  <c r="N31"/>
  <c r="O31"/>
  <c r="P31"/>
  <c r="Q31"/>
  <c r="R31"/>
  <c r="S31"/>
  <c r="U31"/>
  <c r="W31"/>
  <c r="X31"/>
  <c r="Z31"/>
  <c r="AB31"/>
  <c r="AC31"/>
  <c r="AE31"/>
  <c r="AG31"/>
  <c r="AH31"/>
  <c r="AJ31"/>
  <c r="AL31"/>
  <c r="AM31"/>
  <c r="AO31"/>
  <c r="AQ31"/>
  <c r="AR31"/>
  <c r="AT31"/>
  <c r="AW31"/>
  <c r="AZ31"/>
  <c r="BC31"/>
  <c r="BF31"/>
  <c r="BI31"/>
  <c r="BL31"/>
  <c r="BN31"/>
  <c r="BO31"/>
  <c r="BP31"/>
  <c r="BQ31"/>
  <c r="BR31"/>
  <c r="BT31"/>
  <c r="BW31"/>
  <c r="BZ31"/>
  <c r="CC31"/>
  <c r="CF31"/>
  <c r="CI31"/>
  <c r="CL31"/>
  <c r="CO31"/>
  <c r="CR31"/>
  <c r="CU31"/>
  <c r="CX31"/>
  <c r="DA31"/>
  <c r="DD31"/>
  <c r="DG31"/>
  <c r="E31"/>
  <c r="DI31"/>
  <c r="DL31"/>
  <c r="DO31"/>
  <c r="DR31"/>
  <c r="DU31"/>
  <c r="DX31"/>
  <c r="EA31"/>
  <c r="G32"/>
  <c r="J32"/>
  <c r="K32"/>
  <c r="L32"/>
  <c r="M32"/>
  <c r="N32"/>
  <c r="O32"/>
  <c r="P32"/>
  <c r="Q32"/>
  <c r="R32"/>
  <c r="S32"/>
  <c r="U32"/>
  <c r="W32"/>
  <c r="X32"/>
  <c r="Z32"/>
  <c r="AB32"/>
  <c r="AC32"/>
  <c r="AE32"/>
  <c r="AG32"/>
  <c r="AH32"/>
  <c r="AJ32"/>
  <c r="AL32"/>
  <c r="AM32"/>
  <c r="AO32"/>
  <c r="AQ32"/>
  <c r="AR32"/>
  <c r="AT32"/>
  <c r="AW32"/>
  <c r="AZ32"/>
  <c r="BC32"/>
  <c r="BF32"/>
  <c r="BI32"/>
  <c r="BL32"/>
  <c r="BN32"/>
  <c r="BO32"/>
  <c r="BP32"/>
  <c r="BQ32"/>
  <c r="BR32"/>
  <c r="BT32"/>
  <c r="BW32"/>
  <c r="BZ32"/>
  <c r="CC32"/>
  <c r="CF32"/>
  <c r="CI32"/>
  <c r="CL32"/>
  <c r="CO32"/>
  <c r="CR32"/>
  <c r="CU32"/>
  <c r="CX32"/>
  <c r="DA32"/>
  <c r="DD32"/>
  <c r="DG32"/>
  <c r="DI32"/>
  <c r="DL32"/>
  <c r="DO32"/>
  <c r="DR32"/>
  <c r="DU32"/>
  <c r="DX32"/>
  <c r="EA32"/>
  <c r="E32"/>
  <c r="G33"/>
  <c r="J33"/>
  <c r="K33"/>
  <c r="L33"/>
  <c r="M33"/>
  <c r="N33"/>
  <c r="O33"/>
  <c r="P33"/>
  <c r="Q33"/>
  <c r="R33"/>
  <c r="S33"/>
  <c r="U33"/>
  <c r="W33"/>
  <c r="X33"/>
  <c r="Z33"/>
  <c r="AB33"/>
  <c r="AC33"/>
  <c r="AE33"/>
  <c r="AG33"/>
  <c r="AH33"/>
  <c r="AJ33"/>
  <c r="AL33"/>
  <c r="AM33"/>
  <c r="AO33"/>
  <c r="AQ33"/>
  <c r="AR33"/>
  <c r="AT33"/>
  <c r="AW33"/>
  <c r="AZ33"/>
  <c r="BC33"/>
  <c r="BF33"/>
  <c r="BI33"/>
  <c r="BL33"/>
  <c r="BN33"/>
  <c r="BO33"/>
  <c r="BP33"/>
  <c r="BR33"/>
  <c r="BT33"/>
  <c r="BW33"/>
  <c r="BZ33"/>
  <c r="CC33"/>
  <c r="CF33"/>
  <c r="CI33"/>
  <c r="CL33"/>
  <c r="CO33"/>
  <c r="CR33"/>
  <c r="CU33"/>
  <c r="CX33"/>
  <c r="DA33"/>
  <c r="DD33"/>
  <c r="DG33"/>
  <c r="E33"/>
  <c r="DI33"/>
  <c r="DL33"/>
  <c r="DO33"/>
  <c r="DR33"/>
  <c r="DU33"/>
  <c r="DX33"/>
  <c r="EA33"/>
  <c r="G34"/>
  <c r="J34"/>
  <c r="K34"/>
  <c r="L34"/>
  <c r="M34"/>
  <c r="N34"/>
  <c r="O34"/>
  <c r="P34"/>
  <c r="Q34"/>
  <c r="S34"/>
  <c r="U34"/>
  <c r="W34"/>
  <c r="X34"/>
  <c r="Z34"/>
  <c r="AB34"/>
  <c r="AC34"/>
  <c r="AE34"/>
  <c r="AG34"/>
  <c r="AH34"/>
  <c r="AJ34"/>
  <c r="AL34"/>
  <c r="AM34"/>
  <c r="AO34"/>
  <c r="AQ34"/>
  <c r="AR34"/>
  <c r="AT34"/>
  <c r="AW34"/>
  <c r="AZ34"/>
  <c r="BC34"/>
  <c r="BF34"/>
  <c r="BI34"/>
  <c r="BL34"/>
  <c r="BN34"/>
  <c r="BO34"/>
  <c r="BP34"/>
  <c r="BQ34"/>
  <c r="BR34"/>
  <c r="BT34"/>
  <c r="BW34"/>
  <c r="BZ34"/>
  <c r="CC34"/>
  <c r="CF34"/>
  <c r="CI34"/>
  <c r="CL34"/>
  <c r="CO34"/>
  <c r="CR34"/>
  <c r="CU34"/>
  <c r="CX34"/>
  <c r="DA34"/>
  <c r="DD34"/>
  <c r="DG34"/>
  <c r="DI34"/>
  <c r="DL34"/>
  <c r="DO34"/>
  <c r="DR34"/>
  <c r="DU34"/>
  <c r="DX34"/>
  <c r="EA34"/>
  <c r="E34"/>
  <c r="G35"/>
  <c r="J35"/>
  <c r="K35"/>
  <c r="L35"/>
  <c r="N35"/>
  <c r="O35"/>
  <c r="P35"/>
  <c r="Q35"/>
  <c r="R35"/>
  <c r="S35"/>
  <c r="U35"/>
  <c r="W35"/>
  <c r="X35"/>
  <c r="Z35"/>
  <c r="AB35"/>
  <c r="AC35"/>
  <c r="AE35"/>
  <c r="AG35"/>
  <c r="AH35"/>
  <c r="AJ35"/>
  <c r="AL35"/>
  <c r="AM35"/>
  <c r="AO35"/>
  <c r="AQ35"/>
  <c r="AR35"/>
  <c r="AT35"/>
  <c r="AW35"/>
  <c r="AZ35"/>
  <c r="BC35"/>
  <c r="BF35"/>
  <c r="BI35"/>
  <c r="BL35"/>
  <c r="BN35"/>
  <c r="BO35"/>
  <c r="BP35"/>
  <c r="BQ35"/>
  <c r="BR35"/>
  <c r="BT35"/>
  <c r="BW35"/>
  <c r="BZ35"/>
  <c r="CC35"/>
  <c r="CF35"/>
  <c r="CI35"/>
  <c r="CL35"/>
  <c r="CO35"/>
  <c r="CR35"/>
  <c r="CU35"/>
  <c r="CX35"/>
  <c r="DA35"/>
  <c r="DD35"/>
  <c r="DG35"/>
  <c r="E35"/>
  <c r="DI35"/>
  <c r="DL35"/>
  <c r="DO35"/>
  <c r="DR35"/>
  <c r="DU35"/>
  <c r="DX35"/>
  <c r="EA35"/>
  <c r="G36"/>
  <c r="J36"/>
  <c r="K36"/>
  <c r="L36"/>
  <c r="M36"/>
  <c r="N36"/>
  <c r="O36"/>
  <c r="P36"/>
  <c r="Q36"/>
  <c r="R36"/>
  <c r="S36"/>
  <c r="U36"/>
  <c r="W36"/>
  <c r="X36"/>
  <c r="Z36"/>
  <c r="AB36"/>
  <c r="AC36"/>
  <c r="AE36"/>
  <c r="AG36"/>
  <c r="AH36"/>
  <c r="AJ36"/>
  <c r="AL36"/>
  <c r="AM36"/>
  <c r="AO36"/>
  <c r="AQ36"/>
  <c r="AR36"/>
  <c r="AT36"/>
  <c r="AW36"/>
  <c r="AZ36"/>
  <c r="BC36"/>
  <c r="BF36"/>
  <c r="BI36"/>
  <c r="BL36"/>
  <c r="BN36"/>
  <c r="BO36"/>
  <c r="BP36"/>
  <c r="BQ36"/>
  <c r="BR36"/>
  <c r="BT36"/>
  <c r="BW36"/>
  <c r="BZ36"/>
  <c r="CC36"/>
  <c r="CF36"/>
  <c r="CI36"/>
  <c r="CL36"/>
  <c r="CO36"/>
  <c r="CR36"/>
  <c r="CU36"/>
  <c r="CX36"/>
  <c r="DA36"/>
  <c r="DD36"/>
  <c r="DG36"/>
  <c r="DI36"/>
  <c r="DL36"/>
  <c r="DO36"/>
  <c r="DR36"/>
  <c r="DU36"/>
  <c r="DX36"/>
  <c r="EA36"/>
  <c r="E36"/>
  <c r="G37"/>
  <c r="J37"/>
  <c r="K37"/>
  <c r="L37"/>
  <c r="M37"/>
  <c r="N37"/>
  <c r="O37"/>
  <c r="P37"/>
  <c r="Q37"/>
  <c r="R37"/>
  <c r="S37"/>
  <c r="U37"/>
  <c r="W37"/>
  <c r="X37"/>
  <c r="Z37"/>
  <c r="AB37"/>
  <c r="AC37"/>
  <c r="AE37"/>
  <c r="AG37"/>
  <c r="AH37"/>
  <c r="AJ37"/>
  <c r="AL37"/>
  <c r="AM37"/>
  <c r="AO37"/>
  <c r="AQ37"/>
  <c r="AR37"/>
  <c r="AT37"/>
  <c r="AW37"/>
  <c r="AZ37"/>
  <c r="BC37"/>
  <c r="BF37"/>
  <c r="BI37"/>
  <c r="BL37"/>
  <c r="BN37"/>
  <c r="BO37"/>
  <c r="BP37"/>
  <c r="BR37"/>
  <c r="BT37"/>
  <c r="BW37"/>
  <c r="BZ37"/>
  <c r="CC37"/>
  <c r="CF37"/>
  <c r="CI37"/>
  <c r="CL37"/>
  <c r="CO37"/>
  <c r="CR37"/>
  <c r="CU37"/>
  <c r="CX37"/>
  <c r="DA37"/>
  <c r="DD37"/>
  <c r="DG37"/>
  <c r="E37"/>
  <c r="DI37"/>
  <c r="DL37"/>
  <c r="DO37"/>
  <c r="DR37"/>
  <c r="DU37"/>
  <c r="DX37"/>
  <c r="EA37"/>
  <c r="G38"/>
  <c r="J38"/>
  <c r="K38"/>
  <c r="L38"/>
  <c r="M38"/>
  <c r="N38"/>
  <c r="O38"/>
  <c r="P38"/>
  <c r="Q38"/>
  <c r="S38"/>
  <c r="U38"/>
  <c r="W38"/>
  <c r="X38"/>
  <c r="Z38"/>
  <c r="AB38"/>
  <c r="AC38"/>
  <c r="AE38"/>
  <c r="AG38"/>
  <c r="AH38"/>
  <c r="AJ38"/>
  <c r="AL38"/>
  <c r="AM38"/>
  <c r="AO38"/>
  <c r="AQ38"/>
  <c r="AR38"/>
  <c r="AT38"/>
  <c r="AW38"/>
  <c r="AZ38"/>
  <c r="BC38"/>
  <c r="BF38"/>
  <c r="BI38"/>
  <c r="BL38"/>
  <c r="BN38"/>
  <c r="BO38"/>
  <c r="BP38"/>
  <c r="BQ38"/>
  <c r="BR38"/>
  <c r="BT38"/>
  <c r="BW38"/>
  <c r="BZ38"/>
  <c r="CC38"/>
  <c r="CF38"/>
  <c r="CI38"/>
  <c r="CL38"/>
  <c r="CO38"/>
  <c r="CR38"/>
  <c r="CU38"/>
  <c r="CX38"/>
  <c r="DA38"/>
  <c r="DD38"/>
  <c r="DG38"/>
  <c r="DI38"/>
  <c r="DL38"/>
  <c r="DO38"/>
  <c r="DR38"/>
  <c r="DU38"/>
  <c r="DX38"/>
  <c r="EA38"/>
  <c r="E38"/>
  <c r="G39"/>
  <c r="J39"/>
  <c r="K39"/>
  <c r="L39"/>
  <c r="N39"/>
  <c r="O39"/>
  <c r="P39"/>
  <c r="Q39"/>
  <c r="R39"/>
  <c r="S39"/>
  <c r="U39"/>
  <c r="W39"/>
  <c r="X39"/>
  <c r="Z39"/>
  <c r="AB39"/>
  <c r="AC39"/>
  <c r="AE39"/>
  <c r="AG39"/>
  <c r="AH39"/>
  <c r="AJ39"/>
  <c r="AL39"/>
  <c r="AM39"/>
  <c r="AO39"/>
  <c r="AQ39"/>
  <c r="AR39"/>
  <c r="AT39"/>
  <c r="AW39"/>
  <c r="AZ39"/>
  <c r="BC39"/>
  <c r="BF39"/>
  <c r="BI39"/>
  <c r="BL39"/>
  <c r="BN39"/>
  <c r="BO39"/>
  <c r="BP39"/>
  <c r="BQ39"/>
  <c r="BR39"/>
  <c r="BT39"/>
  <c r="BW39"/>
  <c r="BZ39"/>
  <c r="CC39"/>
  <c r="CF39"/>
  <c r="CI39"/>
  <c r="CL39"/>
  <c r="CO39"/>
  <c r="CR39"/>
  <c r="CU39"/>
  <c r="CX39"/>
  <c r="DA39"/>
  <c r="DD39"/>
  <c r="DG39"/>
  <c r="E39"/>
  <c r="DI39"/>
  <c r="DL39"/>
  <c r="DO39"/>
  <c r="DR39"/>
  <c r="DU39"/>
  <c r="DX39"/>
  <c r="EA39"/>
  <c r="G40"/>
  <c r="J40"/>
  <c r="K40"/>
  <c r="L40"/>
  <c r="M40"/>
  <c r="N40"/>
  <c r="O40"/>
  <c r="P40"/>
  <c r="Q40"/>
  <c r="S40"/>
  <c r="U40"/>
  <c r="W40"/>
  <c r="X40"/>
  <c r="Z40"/>
  <c r="AB40"/>
  <c r="AC40"/>
  <c r="AE40"/>
  <c r="AG40"/>
  <c r="AH40"/>
  <c r="AJ40"/>
  <c r="AL40"/>
  <c r="AM40"/>
  <c r="AO40"/>
  <c r="AQ40"/>
  <c r="AR40"/>
  <c r="AT40"/>
  <c r="AW40"/>
  <c r="AZ40"/>
  <c r="BC40"/>
  <c r="BF40"/>
  <c r="BI40"/>
  <c r="BL40"/>
  <c r="BN40"/>
  <c r="BO40"/>
  <c r="BP40"/>
  <c r="BQ40"/>
  <c r="BR40"/>
  <c r="BT40"/>
  <c r="BW40"/>
  <c r="BZ40"/>
  <c r="CC40"/>
  <c r="CF40"/>
  <c r="CI40"/>
  <c r="CL40"/>
  <c r="CO40"/>
  <c r="CR40"/>
  <c r="CU40"/>
  <c r="CX40"/>
  <c r="DA40"/>
  <c r="DD40"/>
  <c r="DG40"/>
  <c r="DI40"/>
  <c r="DL40"/>
  <c r="DO40"/>
  <c r="DR40"/>
  <c r="DU40"/>
  <c r="DX40"/>
  <c r="EA40"/>
  <c r="E40"/>
  <c r="F40"/>
  <c r="G41"/>
  <c r="J41"/>
  <c r="K41"/>
  <c r="L41"/>
  <c r="N41"/>
  <c r="O41"/>
  <c r="P41"/>
  <c r="Q41"/>
  <c r="R41"/>
  <c r="S41"/>
  <c r="U41"/>
  <c r="W41"/>
  <c r="X41"/>
  <c r="Z41"/>
  <c r="AB41"/>
  <c r="AC41"/>
  <c r="AE41"/>
  <c r="AG41"/>
  <c r="AH41"/>
  <c r="AJ41"/>
  <c r="AL41"/>
  <c r="AM41"/>
  <c r="AO41"/>
  <c r="AQ41"/>
  <c r="AR41"/>
  <c r="AT41"/>
  <c r="AW41"/>
  <c r="AZ41"/>
  <c r="BC41"/>
  <c r="BF41"/>
  <c r="BI41"/>
  <c r="BL41"/>
  <c r="BN41"/>
  <c r="BO41"/>
  <c r="BP41"/>
  <c r="BQ41"/>
  <c r="BT41"/>
  <c r="BW41"/>
  <c r="BZ41"/>
  <c r="CC41"/>
  <c r="CF41"/>
  <c r="CI41"/>
  <c r="CL41"/>
  <c r="CO41"/>
  <c r="CR41"/>
  <c r="CU41"/>
  <c r="CX41"/>
  <c r="DA41"/>
  <c r="DD41"/>
  <c r="DG41"/>
  <c r="E41"/>
  <c r="I41"/>
  <c r="DI41"/>
  <c r="DL41"/>
  <c r="DO41"/>
  <c r="DR41"/>
  <c r="DU41"/>
  <c r="DX41"/>
  <c r="EA41"/>
  <c r="G42"/>
  <c r="J42"/>
  <c r="K42"/>
  <c r="L42"/>
  <c r="M42"/>
  <c r="N42"/>
  <c r="O42"/>
  <c r="P42"/>
  <c r="Q42"/>
  <c r="R42"/>
  <c r="U42"/>
  <c r="W42"/>
  <c r="X42"/>
  <c r="Z42"/>
  <c r="AB42"/>
  <c r="AC42"/>
  <c r="AE42"/>
  <c r="AG42"/>
  <c r="AH42"/>
  <c r="AJ42"/>
  <c r="AL42"/>
  <c r="AM42"/>
  <c r="AO42"/>
  <c r="AQ42"/>
  <c r="AR42"/>
  <c r="AT42"/>
  <c r="AW42"/>
  <c r="AZ42"/>
  <c r="BC42"/>
  <c r="BF42"/>
  <c r="BI42"/>
  <c r="BL42"/>
  <c r="BN42"/>
  <c r="BO42"/>
  <c r="BP42"/>
  <c r="BQ42"/>
  <c r="BR42"/>
  <c r="BT42"/>
  <c r="BW42"/>
  <c r="BZ42"/>
  <c r="CC42"/>
  <c r="CF42"/>
  <c r="CI42"/>
  <c r="CL42"/>
  <c r="CO42"/>
  <c r="CR42"/>
  <c r="CU42"/>
  <c r="CX42"/>
  <c r="DA42"/>
  <c r="DD42"/>
  <c r="DG42"/>
  <c r="DI42"/>
  <c r="DL42"/>
  <c r="DO42"/>
  <c r="DR42"/>
  <c r="DU42"/>
  <c r="DX42"/>
  <c r="EA42"/>
  <c r="E42"/>
  <c r="F42"/>
  <c r="G43"/>
  <c r="J43"/>
  <c r="K43"/>
  <c r="L43"/>
  <c r="M43"/>
  <c r="N43"/>
  <c r="O43"/>
  <c r="P43"/>
  <c r="Q43"/>
  <c r="R43"/>
  <c r="S43"/>
  <c r="U43"/>
  <c r="W43"/>
  <c r="X43"/>
  <c r="Z43"/>
  <c r="AB43"/>
  <c r="AC43"/>
  <c r="AE43"/>
  <c r="AG43"/>
  <c r="AH43"/>
  <c r="AJ43"/>
  <c r="AL43"/>
  <c r="AM43"/>
  <c r="AO43"/>
  <c r="AQ43"/>
  <c r="AR43"/>
  <c r="AT43"/>
  <c r="AW43"/>
  <c r="AZ43"/>
  <c r="BC43"/>
  <c r="BF43"/>
  <c r="BI43"/>
  <c r="BL43"/>
  <c r="BN43"/>
  <c r="BO43"/>
  <c r="BP43"/>
  <c r="BQ43"/>
  <c r="BR43"/>
  <c r="BT43"/>
  <c r="BW43"/>
  <c r="BZ43"/>
  <c r="CC43"/>
  <c r="CF43"/>
  <c r="CI43"/>
  <c r="CL43"/>
  <c r="CO43"/>
  <c r="CR43"/>
  <c r="CU43"/>
  <c r="CX43"/>
  <c r="DA43"/>
  <c r="DD43"/>
  <c r="DG43"/>
  <c r="DI43"/>
  <c r="DL43"/>
  <c r="DO43"/>
  <c r="DR43"/>
  <c r="DU43"/>
  <c r="DX43"/>
  <c r="EA43"/>
  <c r="G44"/>
  <c r="J44"/>
  <c r="K44"/>
  <c r="L44"/>
  <c r="M44"/>
  <c r="N44"/>
  <c r="O44"/>
  <c r="P44"/>
  <c r="Q44"/>
  <c r="R44"/>
  <c r="S44"/>
  <c r="U44"/>
  <c r="W44"/>
  <c r="X44"/>
  <c r="Z44"/>
  <c r="AB44"/>
  <c r="AC44"/>
  <c r="AE44"/>
  <c r="AG44"/>
  <c r="AH44"/>
  <c r="AJ44"/>
  <c r="AL44"/>
  <c r="AM44"/>
  <c r="AO44"/>
  <c r="AQ44"/>
  <c r="AR44"/>
  <c r="AT44"/>
  <c r="AW44"/>
  <c r="AZ44"/>
  <c r="BC44"/>
  <c r="BF44"/>
  <c r="BI44"/>
  <c r="BL44"/>
  <c r="BN44"/>
  <c r="BO44"/>
  <c r="BP44"/>
  <c r="BR44"/>
  <c r="BT44"/>
  <c r="BW44"/>
  <c r="BZ44"/>
  <c r="CC44"/>
  <c r="CF44"/>
  <c r="CI44"/>
  <c r="CL44"/>
  <c r="CO44"/>
  <c r="CR44"/>
  <c r="CU44"/>
  <c r="CX44"/>
  <c r="DA44"/>
  <c r="DD44"/>
  <c r="DG44"/>
  <c r="E44"/>
  <c r="DI44"/>
  <c r="DL44"/>
  <c r="DO44"/>
  <c r="DR44"/>
  <c r="DU44"/>
  <c r="DX44"/>
  <c r="EA44"/>
  <c r="G45"/>
  <c r="J45"/>
  <c r="K45"/>
  <c r="L45"/>
  <c r="M45"/>
  <c r="N45"/>
  <c r="O45"/>
  <c r="P45"/>
  <c r="Q45"/>
  <c r="S45"/>
  <c r="U45"/>
  <c r="W45"/>
  <c r="X45"/>
  <c r="Z45"/>
  <c r="AB45"/>
  <c r="AC45"/>
  <c r="AE45"/>
  <c r="AG45"/>
  <c r="AH45"/>
  <c r="AJ45"/>
  <c r="AL45"/>
  <c r="AM45"/>
  <c r="AO45"/>
  <c r="AQ45"/>
  <c r="AR45"/>
  <c r="AT45"/>
  <c r="AW45"/>
  <c r="AZ45"/>
  <c r="BC45"/>
  <c r="BF45"/>
  <c r="BI45"/>
  <c r="BL45"/>
  <c r="BN45"/>
  <c r="BO45"/>
  <c r="BP45"/>
  <c r="BQ45"/>
  <c r="BR45"/>
  <c r="BT45"/>
  <c r="BW45"/>
  <c r="BZ45"/>
  <c r="CC45"/>
  <c r="CF45"/>
  <c r="CI45"/>
  <c r="CL45"/>
  <c r="CO45"/>
  <c r="CR45"/>
  <c r="CU45"/>
  <c r="CX45"/>
  <c r="DA45"/>
  <c r="DD45"/>
  <c r="DG45"/>
  <c r="DI45"/>
  <c r="DL45"/>
  <c r="DO45"/>
  <c r="DR45"/>
  <c r="DU45"/>
  <c r="DX45"/>
  <c r="EA45"/>
  <c r="E45"/>
  <c r="G46"/>
  <c r="J46"/>
  <c r="K46"/>
  <c r="L46"/>
  <c r="N46"/>
  <c r="O46"/>
  <c r="P46"/>
  <c r="Q46"/>
  <c r="R46"/>
  <c r="S46"/>
  <c r="U46"/>
  <c r="W46"/>
  <c r="X46"/>
  <c r="Z46"/>
  <c r="AB46"/>
  <c r="AC46"/>
  <c r="AE46"/>
  <c r="AG46"/>
  <c r="AH46"/>
  <c r="AJ46"/>
  <c r="AL46"/>
  <c r="AM46"/>
  <c r="AO46"/>
  <c r="AQ46"/>
  <c r="AR46"/>
  <c r="AT46"/>
  <c r="AW46"/>
  <c r="AZ46"/>
  <c r="BC46"/>
  <c r="BF46"/>
  <c r="BI46"/>
  <c r="BL46"/>
  <c r="BN46"/>
  <c r="BO46"/>
  <c r="BP46"/>
  <c r="BQ46"/>
  <c r="BR46"/>
  <c r="BT46"/>
  <c r="BW46"/>
  <c r="BZ46"/>
  <c r="CC46"/>
  <c r="CF46"/>
  <c r="CI46"/>
  <c r="CL46"/>
  <c r="CO46"/>
  <c r="CR46"/>
  <c r="CU46"/>
  <c r="CX46"/>
  <c r="DA46"/>
  <c r="DD46"/>
  <c r="DG46"/>
  <c r="E46"/>
  <c r="DI46"/>
  <c r="DL46"/>
  <c r="DO46"/>
  <c r="DR46"/>
  <c r="DU46"/>
  <c r="DX46"/>
  <c r="EA46"/>
  <c r="E47"/>
  <c r="F47"/>
  <c r="G47"/>
  <c r="H47"/>
  <c r="I47"/>
  <c r="J47"/>
  <c r="K47"/>
  <c r="L47"/>
  <c r="M47"/>
  <c r="N47"/>
  <c r="O47"/>
  <c r="P47"/>
  <c r="Q47"/>
  <c r="R47"/>
  <c r="S47"/>
  <c r="U47"/>
  <c r="W47"/>
  <c r="X47"/>
  <c r="Z47"/>
  <c r="AB47"/>
  <c r="AC47"/>
  <c r="AE47"/>
  <c r="AG47"/>
  <c r="AH47"/>
  <c r="AJ47"/>
  <c r="AL47"/>
  <c r="AM47"/>
  <c r="AO47"/>
  <c r="AQ47"/>
  <c r="AR47"/>
  <c r="AT47"/>
  <c r="AW47"/>
  <c r="AZ47"/>
  <c r="BC47"/>
  <c r="BF47"/>
  <c r="BI47"/>
  <c r="BL47"/>
  <c r="BN47"/>
  <c r="BO47"/>
  <c r="BP47"/>
  <c r="BQ47"/>
  <c r="BR47"/>
  <c r="BT47"/>
  <c r="BW47"/>
  <c r="BZ47"/>
  <c r="CC47"/>
  <c r="CF47"/>
  <c r="CI47"/>
  <c r="CL47"/>
  <c r="CO47"/>
  <c r="CR47"/>
  <c r="CU47"/>
  <c r="CX47"/>
  <c r="DA47"/>
  <c r="DD47"/>
  <c r="DI47"/>
  <c r="DL47"/>
  <c r="DO47"/>
  <c r="DR47"/>
  <c r="DU47"/>
  <c r="DX47"/>
  <c r="EA47"/>
  <c r="G48"/>
  <c r="J48"/>
  <c r="K48"/>
  <c r="L48"/>
  <c r="M48"/>
  <c r="N48"/>
  <c r="O48"/>
  <c r="P48"/>
  <c r="Q48"/>
  <c r="R48"/>
  <c r="S48"/>
  <c r="U48"/>
  <c r="W48"/>
  <c r="X48"/>
  <c r="Z48"/>
  <c r="AB48"/>
  <c r="AC48"/>
  <c r="AE48"/>
  <c r="AG48"/>
  <c r="AH48"/>
  <c r="AJ48"/>
  <c r="AL48"/>
  <c r="AM48"/>
  <c r="AO48"/>
  <c r="AQ48"/>
  <c r="AR48"/>
  <c r="AT48"/>
  <c r="AW48"/>
  <c r="AZ48"/>
  <c r="BC48"/>
  <c r="BF48"/>
  <c r="BI48"/>
  <c r="BL48"/>
  <c r="BN48"/>
  <c r="BO48"/>
  <c r="BP48"/>
  <c r="BQ48"/>
  <c r="BR48"/>
  <c r="BT48"/>
  <c r="BW48"/>
  <c r="BZ48"/>
  <c r="CC48"/>
  <c r="CF48"/>
  <c r="CI48"/>
  <c r="CL48"/>
  <c r="CO48"/>
  <c r="CR48"/>
  <c r="CU48"/>
  <c r="CX48"/>
  <c r="DA48"/>
  <c r="DD48"/>
  <c r="DG48"/>
  <c r="DI48"/>
  <c r="DL48"/>
  <c r="DO48"/>
  <c r="DR48"/>
  <c r="DU48"/>
  <c r="DX48"/>
  <c r="EA48"/>
  <c r="E48"/>
  <c r="G49"/>
  <c r="J49"/>
  <c r="K49"/>
  <c r="L49"/>
  <c r="M49"/>
  <c r="N49"/>
  <c r="O49"/>
  <c r="P49"/>
  <c r="Q49"/>
  <c r="R49"/>
  <c r="S49"/>
  <c r="U49"/>
  <c r="W49"/>
  <c r="X49"/>
  <c r="Z49"/>
  <c r="AB49"/>
  <c r="AC49"/>
  <c r="AE49"/>
  <c r="AG49"/>
  <c r="AH49"/>
  <c r="AJ49"/>
  <c r="AL49"/>
  <c r="AM49"/>
  <c r="AO49"/>
  <c r="AQ49"/>
  <c r="AR49"/>
  <c r="AT49"/>
  <c r="AW49"/>
  <c r="AZ49"/>
  <c r="BC49"/>
  <c r="BF49"/>
  <c r="BI49"/>
  <c r="BL49"/>
  <c r="BN49"/>
  <c r="BO49"/>
  <c r="BP49"/>
  <c r="BR49"/>
  <c r="BT49"/>
  <c r="BW49"/>
  <c r="BZ49"/>
  <c r="CC49"/>
  <c r="CF49"/>
  <c r="CI49"/>
  <c r="CL49"/>
  <c r="CO49"/>
  <c r="CR49"/>
  <c r="CU49"/>
  <c r="CX49"/>
  <c r="DA49"/>
  <c r="DD49"/>
  <c r="DG49"/>
  <c r="E49"/>
  <c r="DI49"/>
  <c r="DL49"/>
  <c r="DO49"/>
  <c r="DR49"/>
  <c r="DU49"/>
  <c r="DX49"/>
  <c r="EA49"/>
  <c r="G50"/>
  <c r="J50"/>
  <c r="K50"/>
  <c r="L50"/>
  <c r="M50"/>
  <c r="N50"/>
  <c r="O50"/>
  <c r="P50"/>
  <c r="Q50"/>
  <c r="S50"/>
  <c r="U50"/>
  <c r="W50"/>
  <c r="X50"/>
  <c r="Z50"/>
  <c r="AB50"/>
  <c r="AC50"/>
  <c r="AE50"/>
  <c r="AG50"/>
  <c r="AH50"/>
  <c r="AJ50"/>
  <c r="AL50"/>
  <c r="AM50"/>
  <c r="AO50"/>
  <c r="AQ50"/>
  <c r="AR50"/>
  <c r="AT50"/>
  <c r="AW50"/>
  <c r="AZ50"/>
  <c r="BC50"/>
  <c r="BF50"/>
  <c r="BI50"/>
  <c r="BL50"/>
  <c r="BN50"/>
  <c r="BO50"/>
  <c r="BP50"/>
  <c r="BQ50"/>
  <c r="BR50"/>
  <c r="BT50"/>
  <c r="BW50"/>
  <c r="BZ50"/>
  <c r="CC50"/>
  <c r="CF50"/>
  <c r="CI50"/>
  <c r="CL50"/>
  <c r="CO50"/>
  <c r="CR50"/>
  <c r="CU50"/>
  <c r="CX50"/>
  <c r="DA50"/>
  <c r="DD50"/>
  <c r="DG50"/>
  <c r="DI50"/>
  <c r="DL50"/>
  <c r="DO50"/>
  <c r="DR50"/>
  <c r="DU50"/>
  <c r="DX50"/>
  <c r="EA50"/>
  <c r="E50"/>
  <c r="G51"/>
  <c r="J51"/>
  <c r="K51"/>
  <c r="L51"/>
  <c r="N51"/>
  <c r="O51"/>
  <c r="P51"/>
  <c r="Q51"/>
  <c r="R51"/>
  <c r="S51"/>
  <c r="U51"/>
  <c r="W51"/>
  <c r="X51"/>
  <c r="Z51"/>
  <c r="AB51"/>
  <c r="AC51"/>
  <c r="AE51"/>
  <c r="AG51"/>
  <c r="AH51"/>
  <c r="AJ51"/>
  <c r="AL51"/>
  <c r="AM51"/>
  <c r="AO51"/>
  <c r="AQ51"/>
  <c r="AR51"/>
  <c r="AT51"/>
  <c r="AW51"/>
  <c r="AZ51"/>
  <c r="BC51"/>
  <c r="BF51"/>
  <c r="BI51"/>
  <c r="BL51"/>
  <c r="BN51"/>
  <c r="BO51"/>
  <c r="BP51"/>
  <c r="BQ51"/>
  <c r="BR51"/>
  <c r="BT51"/>
  <c r="BW51"/>
  <c r="BZ51"/>
  <c r="CC51"/>
  <c r="CF51"/>
  <c r="CI51"/>
  <c r="CL51"/>
  <c r="CO51"/>
  <c r="CR51"/>
  <c r="CU51"/>
  <c r="CX51"/>
  <c r="DA51"/>
  <c r="DD51"/>
  <c r="DG51"/>
  <c r="E51"/>
  <c r="DI51"/>
  <c r="DL51"/>
  <c r="DO51"/>
  <c r="DR51"/>
  <c r="DU51"/>
  <c r="DX51"/>
  <c r="EA51"/>
  <c r="G52"/>
  <c r="J52"/>
  <c r="K52"/>
  <c r="L52"/>
  <c r="M52"/>
  <c r="N52"/>
  <c r="O52"/>
  <c r="P52"/>
  <c r="Q52"/>
  <c r="R52"/>
  <c r="S52"/>
  <c r="U52"/>
  <c r="W52"/>
  <c r="X52"/>
  <c r="Z52"/>
  <c r="AB52"/>
  <c r="AC52"/>
  <c r="AE52"/>
  <c r="AG52"/>
  <c r="AH52"/>
  <c r="AJ52"/>
  <c r="AL52"/>
  <c r="AM52"/>
  <c r="AO52"/>
  <c r="AQ52"/>
  <c r="AR52"/>
  <c r="AT52"/>
  <c r="AW52"/>
  <c r="AZ52"/>
  <c r="BC52"/>
  <c r="BF52"/>
  <c r="BI52"/>
  <c r="BL52"/>
  <c r="BN52"/>
  <c r="BO52"/>
  <c r="BP52"/>
  <c r="BQ52"/>
  <c r="BR52"/>
  <c r="BT52"/>
  <c r="BW52"/>
  <c r="BZ52"/>
  <c r="CC52"/>
  <c r="CF52"/>
  <c r="CI52"/>
  <c r="CL52"/>
  <c r="CO52"/>
  <c r="CR52"/>
  <c r="CU52"/>
  <c r="CX52"/>
  <c r="DA52"/>
  <c r="DD52"/>
  <c r="DG52"/>
  <c r="DI52"/>
  <c r="DL52"/>
  <c r="DO52"/>
  <c r="DR52"/>
  <c r="DU52"/>
  <c r="DX52"/>
  <c r="EA52"/>
  <c r="E52"/>
  <c r="G53"/>
  <c r="J53"/>
  <c r="K53"/>
  <c r="L53"/>
  <c r="M53"/>
  <c r="N53"/>
  <c r="O53"/>
  <c r="P53"/>
  <c r="Q53"/>
  <c r="R53"/>
  <c r="S53"/>
  <c r="U53"/>
  <c r="W53"/>
  <c r="X53"/>
  <c r="Z53"/>
  <c r="AB53"/>
  <c r="AC53"/>
  <c r="AE53"/>
  <c r="AG53"/>
  <c r="AH53"/>
  <c r="AJ53"/>
  <c r="AL53"/>
  <c r="AM53"/>
  <c r="AO53"/>
  <c r="AQ53"/>
  <c r="AR53"/>
  <c r="AT53"/>
  <c r="AW53"/>
  <c r="AZ53"/>
  <c r="BC53"/>
  <c r="BF53"/>
  <c r="BI53"/>
  <c r="BL53"/>
  <c r="BN53"/>
  <c r="BO53"/>
  <c r="BP53"/>
  <c r="BR53"/>
  <c r="BT53"/>
  <c r="BW53"/>
  <c r="BZ53"/>
  <c r="CC53"/>
  <c r="CF53"/>
  <c r="CI53"/>
  <c r="CL53"/>
  <c r="CO53"/>
  <c r="CR53"/>
  <c r="CU53"/>
  <c r="CX53"/>
  <c r="DA53"/>
  <c r="DD53"/>
  <c r="DG53"/>
  <c r="E53"/>
  <c r="DI53"/>
  <c r="DL53"/>
  <c r="DO53"/>
  <c r="DR53"/>
  <c r="DU53"/>
  <c r="DX53"/>
  <c r="EA53"/>
  <c r="G54"/>
  <c r="J54"/>
  <c r="K54"/>
  <c r="L54"/>
  <c r="M54"/>
  <c r="N54"/>
  <c r="O54"/>
  <c r="P54"/>
  <c r="Q54"/>
  <c r="S54"/>
  <c r="U54"/>
  <c r="W54"/>
  <c r="X54"/>
  <c r="Z54"/>
  <c r="AB54"/>
  <c r="AC54"/>
  <c r="AE54"/>
  <c r="AG54"/>
  <c r="AH54"/>
  <c r="AJ54"/>
  <c r="AL54"/>
  <c r="AM54"/>
  <c r="AO54"/>
  <c r="AQ54"/>
  <c r="AR54"/>
  <c r="AT54"/>
  <c r="AW54"/>
  <c r="AZ54"/>
  <c r="BC54"/>
  <c r="BF54"/>
  <c r="BI54"/>
  <c r="BL54"/>
  <c r="BN54"/>
  <c r="BO54"/>
  <c r="BP54"/>
  <c r="BQ54"/>
  <c r="BR54"/>
  <c r="BT54"/>
  <c r="BW54"/>
  <c r="BZ54"/>
  <c r="CC54"/>
  <c r="CF54"/>
  <c r="CI54"/>
  <c r="CL54"/>
  <c r="CO54"/>
  <c r="CR54"/>
  <c r="CU54"/>
  <c r="CX54"/>
  <c r="DA54"/>
  <c r="DD54"/>
  <c r="DG54"/>
  <c r="DI54"/>
  <c r="DL54"/>
  <c r="DO54"/>
  <c r="DR54"/>
  <c r="DU54"/>
  <c r="DX54"/>
  <c r="EA54"/>
  <c r="E54"/>
  <c r="G55"/>
  <c r="J55"/>
  <c r="K55"/>
  <c r="L55"/>
  <c r="N55"/>
  <c r="O55"/>
  <c r="P55"/>
  <c r="Q55"/>
  <c r="R55"/>
  <c r="S55"/>
  <c r="U55"/>
  <c r="W55"/>
  <c r="X55"/>
  <c r="Z55"/>
  <c r="AB55"/>
  <c r="AC55"/>
  <c r="AE55"/>
  <c r="AG55"/>
  <c r="AH55"/>
  <c r="AJ55"/>
  <c r="AL55"/>
  <c r="AM55"/>
  <c r="AO55"/>
  <c r="AQ55"/>
  <c r="AR55"/>
  <c r="AT55"/>
  <c r="AW55"/>
  <c r="AZ55"/>
  <c r="BC55"/>
  <c r="BF55"/>
  <c r="BI55"/>
  <c r="BL55"/>
  <c r="BN55"/>
  <c r="BO55"/>
  <c r="BP55"/>
  <c r="BQ55"/>
  <c r="BR55"/>
  <c r="BT55"/>
  <c r="BW55"/>
  <c r="BZ55"/>
  <c r="CC55"/>
  <c r="CF55"/>
  <c r="CI55"/>
  <c r="CL55"/>
  <c r="CO55"/>
  <c r="CR55"/>
  <c r="CU55"/>
  <c r="CX55"/>
  <c r="DA55"/>
  <c r="DD55"/>
  <c r="DG55"/>
  <c r="E55"/>
  <c r="DI55"/>
  <c r="DL55"/>
  <c r="DO55"/>
  <c r="DR55"/>
  <c r="DU55"/>
  <c r="DX55"/>
  <c r="EA55"/>
  <c r="G56"/>
  <c r="J56"/>
  <c r="K56"/>
  <c r="L56"/>
  <c r="M56"/>
  <c r="N56"/>
  <c r="O56"/>
  <c r="P56"/>
  <c r="Q56"/>
  <c r="R56"/>
  <c r="S56"/>
  <c r="U56"/>
  <c r="W56"/>
  <c r="X56"/>
  <c r="Z56"/>
  <c r="AB56"/>
  <c r="AC56"/>
  <c r="AE56"/>
  <c r="AG56"/>
  <c r="AH56"/>
  <c r="AJ56"/>
  <c r="AL56"/>
  <c r="AM56"/>
  <c r="AO56"/>
  <c r="AQ56"/>
  <c r="AR56"/>
  <c r="AT56"/>
  <c r="AW56"/>
  <c r="AZ56"/>
  <c r="BC56"/>
  <c r="BF56"/>
  <c r="BI56"/>
  <c r="BL56"/>
  <c r="BN56"/>
  <c r="BO56"/>
  <c r="BP56"/>
  <c r="BQ56"/>
  <c r="BR56"/>
  <c r="BT56"/>
  <c r="BW56"/>
  <c r="BZ56"/>
  <c r="CC56"/>
  <c r="CF56"/>
  <c r="CI56"/>
  <c r="CL56"/>
  <c r="CO56"/>
  <c r="CR56"/>
  <c r="CU56"/>
  <c r="CX56"/>
  <c r="DA56"/>
  <c r="DD56"/>
  <c r="DG56"/>
  <c r="DI56"/>
  <c r="DL56"/>
  <c r="DO56"/>
  <c r="DR56"/>
  <c r="DU56"/>
  <c r="DX56"/>
  <c r="EA56"/>
  <c r="E56"/>
  <c r="G57"/>
  <c r="J57"/>
  <c r="K57"/>
  <c r="L57"/>
  <c r="M57"/>
  <c r="N57"/>
  <c r="O57"/>
  <c r="P57"/>
  <c r="Q57"/>
  <c r="R57"/>
  <c r="S57"/>
  <c r="U57"/>
  <c r="W57"/>
  <c r="X57"/>
  <c r="Z57"/>
  <c r="AB57"/>
  <c r="AC57"/>
  <c r="AE57"/>
  <c r="AG57"/>
  <c r="AH57"/>
  <c r="AJ57"/>
  <c r="AL57"/>
  <c r="AM57"/>
  <c r="AO57"/>
  <c r="AQ57"/>
  <c r="AR57"/>
  <c r="AT57"/>
  <c r="AW57"/>
  <c r="AZ57"/>
  <c r="BC57"/>
  <c r="BF57"/>
  <c r="BI57"/>
  <c r="BL57"/>
  <c r="BN57"/>
  <c r="BO57"/>
  <c r="BP57"/>
  <c r="BR57"/>
  <c r="BT57"/>
  <c r="BW57"/>
  <c r="BZ57"/>
  <c r="CC57"/>
  <c r="CF57"/>
  <c r="CI57"/>
  <c r="CL57"/>
  <c r="CO57"/>
  <c r="CR57"/>
  <c r="CU57"/>
  <c r="CX57"/>
  <c r="DA57"/>
  <c r="DD57"/>
  <c r="DG57"/>
  <c r="E57"/>
  <c r="DI57"/>
  <c r="DL57"/>
  <c r="DO57"/>
  <c r="DR57"/>
  <c r="DU57"/>
  <c r="DX57"/>
  <c r="EA57"/>
  <c r="G58"/>
  <c r="J58"/>
  <c r="K58"/>
  <c r="L58"/>
  <c r="M58"/>
  <c r="N58"/>
  <c r="O58"/>
  <c r="P58"/>
  <c r="Q58"/>
  <c r="S58"/>
  <c r="U58"/>
  <c r="W58"/>
  <c r="X58"/>
  <c r="Z58"/>
  <c r="AB58"/>
  <c r="AC58"/>
  <c r="AE58"/>
  <c r="AG58"/>
  <c r="AH58"/>
  <c r="AJ58"/>
  <c r="AL58"/>
  <c r="AM58"/>
  <c r="AO58"/>
  <c r="AQ58"/>
  <c r="AR58"/>
  <c r="AT58"/>
  <c r="AW58"/>
  <c r="AZ58"/>
  <c r="BC58"/>
  <c r="BF58"/>
  <c r="BI58"/>
  <c r="BL58"/>
  <c r="BN58"/>
  <c r="BO58"/>
  <c r="BP58"/>
  <c r="BQ58"/>
  <c r="BR58"/>
  <c r="BT58"/>
  <c r="BW58"/>
  <c r="BZ58"/>
  <c r="CC58"/>
  <c r="CF58"/>
  <c r="CI58"/>
  <c r="CL58"/>
  <c r="CO58"/>
  <c r="CR58"/>
  <c r="CU58"/>
  <c r="CX58"/>
  <c r="DA58"/>
  <c r="DD58"/>
  <c r="DG58"/>
  <c r="DI58"/>
  <c r="DL58"/>
  <c r="DO58"/>
  <c r="DR58"/>
  <c r="DU58"/>
  <c r="DX58"/>
  <c r="EA58"/>
  <c r="E58"/>
  <c r="E59"/>
  <c r="F59"/>
  <c r="G59"/>
  <c r="H59"/>
  <c r="I59"/>
  <c r="J59"/>
  <c r="K59"/>
  <c r="L59"/>
  <c r="N59"/>
  <c r="O59"/>
  <c r="P59"/>
  <c r="Q59"/>
  <c r="R59"/>
  <c r="S59"/>
  <c r="U59"/>
  <c r="W59"/>
  <c r="X59"/>
  <c r="Z59"/>
  <c r="AB59"/>
  <c r="AC59"/>
  <c r="AE59"/>
  <c r="AG59"/>
  <c r="AH59"/>
  <c r="AJ59"/>
  <c r="AL59"/>
  <c r="AM59"/>
  <c r="AO59"/>
  <c r="AQ59"/>
  <c r="AR59"/>
  <c r="AT59"/>
  <c r="AW59"/>
  <c r="AZ59"/>
  <c r="BC59"/>
  <c r="BF59"/>
  <c r="BI59"/>
  <c r="BL59"/>
  <c r="BN59"/>
  <c r="BO59"/>
  <c r="BP59"/>
  <c r="BQ59"/>
  <c r="BR59"/>
  <c r="BT59"/>
  <c r="BW59"/>
  <c r="BZ59"/>
  <c r="CC59"/>
  <c r="CF59"/>
  <c r="CI59"/>
  <c r="CL59"/>
  <c r="CO59"/>
  <c r="CR59"/>
  <c r="CU59"/>
  <c r="CX59"/>
  <c r="DA59"/>
  <c r="DD59"/>
  <c r="DI59"/>
  <c r="DL59"/>
  <c r="DO59"/>
  <c r="DR59"/>
  <c r="DU59"/>
  <c r="DX59"/>
  <c r="G60"/>
  <c r="J60"/>
  <c r="K60"/>
  <c r="L60"/>
  <c r="M60"/>
  <c r="N60"/>
  <c r="O60"/>
  <c r="P60"/>
  <c r="Q60"/>
  <c r="R60"/>
  <c r="S60"/>
  <c r="U60"/>
  <c r="W60"/>
  <c r="X60"/>
  <c r="Z60"/>
  <c r="AB60"/>
  <c r="AC60"/>
  <c r="AE60"/>
  <c r="AG60"/>
  <c r="AH60"/>
  <c r="AJ60"/>
  <c r="AL60"/>
  <c r="AM60"/>
  <c r="AO60"/>
  <c r="AQ60"/>
  <c r="AR60"/>
  <c r="AT60"/>
  <c r="AW60"/>
  <c r="AZ60"/>
  <c r="BC60"/>
  <c r="BF60"/>
  <c r="BI60"/>
  <c r="BL60"/>
  <c r="BN60"/>
  <c r="BO60"/>
  <c r="BP60"/>
  <c r="BQ60"/>
  <c r="BR60"/>
  <c r="BT60"/>
  <c r="BW60"/>
  <c r="BZ60"/>
  <c r="CC60"/>
  <c r="CF60"/>
  <c r="CI60"/>
  <c r="CL60"/>
  <c r="CO60"/>
  <c r="CR60"/>
  <c r="CU60"/>
  <c r="CX60"/>
  <c r="DA60"/>
  <c r="DD60"/>
  <c r="DG60"/>
  <c r="DI60"/>
  <c r="DL60"/>
  <c r="DO60"/>
  <c r="DR60"/>
  <c r="DU60"/>
  <c r="DX60"/>
  <c r="EA60"/>
  <c r="E60"/>
  <c r="G61"/>
  <c r="J61"/>
  <c r="K61"/>
  <c r="L61"/>
  <c r="M61"/>
  <c r="N61"/>
  <c r="O61"/>
  <c r="P61"/>
  <c r="Q61"/>
  <c r="R61"/>
  <c r="S61"/>
  <c r="U61"/>
  <c r="W61"/>
  <c r="X61"/>
  <c r="Z61"/>
  <c r="AB61"/>
  <c r="AC61"/>
  <c r="AE61"/>
  <c r="AG61"/>
  <c r="AH61"/>
  <c r="AJ61"/>
  <c r="AL61"/>
  <c r="AM61"/>
  <c r="AO61"/>
  <c r="AQ61"/>
  <c r="AR61"/>
  <c r="AT61"/>
  <c r="AW61"/>
  <c r="AZ61"/>
  <c r="BC61"/>
  <c r="BF61"/>
  <c r="BI61"/>
  <c r="BL61"/>
  <c r="BN61"/>
  <c r="BO61"/>
  <c r="BP61"/>
  <c r="BR61"/>
  <c r="BT61"/>
  <c r="BW61"/>
  <c r="BZ61"/>
  <c r="CC61"/>
  <c r="CF61"/>
  <c r="CI61"/>
  <c r="CL61"/>
  <c r="CO61"/>
  <c r="CR61"/>
  <c r="CU61"/>
  <c r="CX61"/>
  <c r="DA61"/>
  <c r="DD61"/>
  <c r="DG61"/>
  <c r="E61"/>
  <c r="DI61"/>
  <c r="DL61"/>
  <c r="DO61"/>
  <c r="DR61"/>
  <c r="DU61"/>
  <c r="DX61"/>
  <c r="EA61"/>
  <c r="G62"/>
  <c r="J62"/>
  <c r="K62"/>
  <c r="L62"/>
  <c r="M62"/>
  <c r="N62"/>
  <c r="O62"/>
  <c r="P62"/>
  <c r="Q62"/>
  <c r="S62"/>
  <c r="U62"/>
  <c r="W62"/>
  <c r="X62"/>
  <c r="Z62"/>
  <c r="AB62"/>
  <c r="AC62"/>
  <c r="AE62"/>
  <c r="AG62"/>
  <c r="AH62"/>
  <c r="AJ62"/>
  <c r="AL62"/>
  <c r="AM62"/>
  <c r="AO62"/>
  <c r="AQ62"/>
  <c r="AR62"/>
  <c r="AT62"/>
  <c r="AW62"/>
  <c r="AZ62"/>
  <c r="BC62"/>
  <c r="BF62"/>
  <c r="BI62"/>
  <c r="BL62"/>
  <c r="BN62"/>
  <c r="BO62"/>
  <c r="BP62"/>
  <c r="BQ62"/>
  <c r="BR62"/>
  <c r="BT62"/>
  <c r="BW62"/>
  <c r="BZ62"/>
  <c r="CC62"/>
  <c r="CF62"/>
  <c r="CI62"/>
  <c r="CL62"/>
  <c r="CO62"/>
  <c r="CR62"/>
  <c r="CU62"/>
  <c r="CX62"/>
  <c r="DA62"/>
  <c r="DD62"/>
  <c r="DG62"/>
  <c r="DI62"/>
  <c r="DL62"/>
  <c r="DO62"/>
  <c r="DR62"/>
  <c r="DU62"/>
  <c r="DX62"/>
  <c r="EA62"/>
  <c r="E62"/>
  <c r="G63"/>
  <c r="J63"/>
  <c r="K63"/>
  <c r="L63"/>
  <c r="N63"/>
  <c r="O63"/>
  <c r="P63"/>
  <c r="Q63"/>
  <c r="R63"/>
  <c r="S63"/>
  <c r="U63"/>
  <c r="W63"/>
  <c r="X63"/>
  <c r="Z63"/>
  <c r="AB63"/>
  <c r="AC63"/>
  <c r="AE63"/>
  <c r="AG63"/>
  <c r="AH63"/>
  <c r="AJ63"/>
  <c r="AL63"/>
  <c r="AM63"/>
  <c r="AO63"/>
  <c r="AQ63"/>
  <c r="AR63"/>
  <c r="AT63"/>
  <c r="AW63"/>
  <c r="AZ63"/>
  <c r="BC63"/>
  <c r="BF63"/>
  <c r="BI63"/>
  <c r="BL63"/>
  <c r="BN63"/>
  <c r="BO63"/>
  <c r="BP63"/>
  <c r="BQ63"/>
  <c r="BR63"/>
  <c r="BT63"/>
  <c r="BW63"/>
  <c r="BZ63"/>
  <c r="CC63"/>
  <c r="CF63"/>
  <c r="CI63"/>
  <c r="CL63"/>
  <c r="CO63"/>
  <c r="CR63"/>
  <c r="CU63"/>
  <c r="CX63"/>
  <c r="DA63"/>
  <c r="DD63"/>
  <c r="DG63"/>
  <c r="E63"/>
  <c r="DI63"/>
  <c r="DL63"/>
  <c r="DO63"/>
  <c r="DR63"/>
  <c r="DU63"/>
  <c r="DX63"/>
  <c r="EA63"/>
  <c r="G64"/>
  <c r="J64"/>
  <c r="K64"/>
  <c r="L64"/>
  <c r="M64"/>
  <c r="N64"/>
  <c r="O64"/>
  <c r="P64"/>
  <c r="Q64"/>
  <c r="R64"/>
  <c r="S64"/>
  <c r="U64"/>
  <c r="W64"/>
  <c r="X64"/>
  <c r="Z64"/>
  <c r="AB64"/>
  <c r="AC64"/>
  <c r="AE64"/>
  <c r="AG64"/>
  <c r="AH64"/>
  <c r="AJ64"/>
  <c r="AL64"/>
  <c r="AM64"/>
  <c r="AO64"/>
  <c r="AQ64"/>
  <c r="AR64"/>
  <c r="AT64"/>
  <c r="AW64"/>
  <c r="AZ64"/>
  <c r="BC64"/>
  <c r="BF64"/>
  <c r="BI64"/>
  <c r="BL64"/>
  <c r="BN64"/>
  <c r="BO64"/>
  <c r="BP64"/>
  <c r="BQ64"/>
  <c r="BR64"/>
  <c r="BT64"/>
  <c r="BW64"/>
  <c r="BZ64"/>
  <c r="CC64"/>
  <c r="CF64"/>
  <c r="CI64"/>
  <c r="CL64"/>
  <c r="CO64"/>
  <c r="CR64"/>
  <c r="CU64"/>
  <c r="CX64"/>
  <c r="DA64"/>
  <c r="DD64"/>
  <c r="DG64"/>
  <c r="DI64"/>
  <c r="DL64"/>
  <c r="DO64"/>
  <c r="DR64"/>
  <c r="DU64"/>
  <c r="DX64"/>
  <c r="EA64"/>
  <c r="E64"/>
  <c r="G65"/>
  <c r="J65"/>
  <c r="K65"/>
  <c r="L65"/>
  <c r="M65"/>
  <c r="N65"/>
  <c r="O65"/>
  <c r="P65"/>
  <c r="Q65"/>
  <c r="R65"/>
  <c r="S65"/>
  <c r="U65"/>
  <c r="W65"/>
  <c r="X65"/>
  <c r="Z65"/>
  <c r="AB65"/>
  <c r="AC65"/>
  <c r="AE65"/>
  <c r="AG65"/>
  <c r="AH65"/>
  <c r="AJ65"/>
  <c r="AL65"/>
  <c r="AM65"/>
  <c r="AO65"/>
  <c r="AQ65"/>
  <c r="AR65"/>
  <c r="AT65"/>
  <c r="AW65"/>
  <c r="AZ65"/>
  <c r="BC65"/>
  <c r="BF65"/>
  <c r="BI65"/>
  <c r="BL65"/>
  <c r="BN65"/>
  <c r="BO65"/>
  <c r="BP65"/>
  <c r="BR65"/>
  <c r="BT65"/>
  <c r="BW65"/>
  <c r="BZ65"/>
  <c r="CC65"/>
  <c r="CF65"/>
  <c r="CI65"/>
  <c r="CL65"/>
  <c r="CO65"/>
  <c r="CR65"/>
  <c r="CU65"/>
  <c r="CX65"/>
  <c r="DA65"/>
  <c r="DD65"/>
  <c r="DG65"/>
  <c r="E65"/>
  <c r="DI65"/>
  <c r="DL65"/>
  <c r="DO65"/>
  <c r="DR65"/>
  <c r="DU65"/>
  <c r="DX65"/>
  <c r="EA65"/>
  <c r="G66"/>
  <c r="J66"/>
  <c r="K66"/>
  <c r="L66"/>
  <c r="M66"/>
  <c r="N66"/>
  <c r="O66"/>
  <c r="P66"/>
  <c r="Q66"/>
  <c r="S66"/>
  <c r="U66"/>
  <c r="W66"/>
  <c r="X66"/>
  <c r="Z66"/>
  <c r="AB66"/>
  <c r="AC66"/>
  <c r="AE66"/>
  <c r="AG66"/>
  <c r="AH66"/>
  <c r="AJ66"/>
  <c r="AL66"/>
  <c r="AM66"/>
  <c r="AO66"/>
  <c r="AQ66"/>
  <c r="AR66"/>
  <c r="AT66"/>
  <c r="AW66"/>
  <c r="AZ66"/>
  <c r="BC66"/>
  <c r="BF66"/>
  <c r="BI66"/>
  <c r="BL66"/>
  <c r="BN66"/>
  <c r="BO66"/>
  <c r="BP66"/>
  <c r="BQ66"/>
  <c r="BR66"/>
  <c r="BT66"/>
  <c r="BW66"/>
  <c r="BZ66"/>
  <c r="CC66"/>
  <c r="CF66"/>
  <c r="CI66"/>
  <c r="CL66"/>
  <c r="CO66"/>
  <c r="CR66"/>
  <c r="CU66"/>
  <c r="CX66"/>
  <c r="DA66"/>
  <c r="DD66"/>
  <c r="DG66"/>
  <c r="DI66"/>
  <c r="DL66"/>
  <c r="DO66"/>
  <c r="DR66"/>
  <c r="DU66"/>
  <c r="DX66"/>
  <c r="EA66"/>
  <c r="E66"/>
  <c r="G67"/>
  <c r="J67"/>
  <c r="K67"/>
  <c r="L67"/>
  <c r="N67"/>
  <c r="O67"/>
  <c r="P67"/>
  <c r="Q67"/>
  <c r="R67"/>
  <c r="S67"/>
  <c r="U67"/>
  <c r="W67"/>
  <c r="X67"/>
  <c r="Z67"/>
  <c r="AB67"/>
  <c r="AC67"/>
  <c r="AE67"/>
  <c r="AG67"/>
  <c r="AH67"/>
  <c r="AJ67"/>
  <c r="AL67"/>
  <c r="AM67"/>
  <c r="AO67"/>
  <c r="AQ67"/>
  <c r="AR67"/>
  <c r="AT67"/>
  <c r="AW67"/>
  <c r="AZ67"/>
  <c r="BC67"/>
  <c r="BF67"/>
  <c r="BI67"/>
  <c r="BL67"/>
  <c r="BN67"/>
  <c r="BO67"/>
  <c r="BP67"/>
  <c r="BQ67"/>
  <c r="BR67"/>
  <c r="BT67"/>
  <c r="BW67"/>
  <c r="BZ67"/>
  <c r="CC67"/>
  <c r="CF67"/>
  <c r="CI67"/>
  <c r="CL67"/>
  <c r="CO67"/>
  <c r="CR67"/>
  <c r="CU67"/>
  <c r="CX67"/>
  <c r="DA67"/>
  <c r="DD67"/>
  <c r="DG67"/>
  <c r="E67"/>
  <c r="DI67"/>
  <c r="DL67"/>
  <c r="DO67"/>
  <c r="DR67"/>
  <c r="DU67"/>
  <c r="DX67"/>
  <c r="EA67"/>
  <c r="G68"/>
  <c r="J68"/>
  <c r="K68"/>
  <c r="L68"/>
  <c r="M68"/>
  <c r="N68"/>
  <c r="O68"/>
  <c r="P68"/>
  <c r="Q68"/>
  <c r="R68"/>
  <c r="S68"/>
  <c r="U68"/>
  <c r="W68"/>
  <c r="X68"/>
  <c r="Z68"/>
  <c r="AB68"/>
  <c r="AC68"/>
  <c r="AE68"/>
  <c r="AG68"/>
  <c r="AH68"/>
  <c r="AJ68"/>
  <c r="AL68"/>
  <c r="AM68"/>
  <c r="AO68"/>
  <c r="AQ68"/>
  <c r="AR68"/>
  <c r="AT68"/>
  <c r="AW68"/>
  <c r="AZ68"/>
  <c r="BC68"/>
  <c r="BF68"/>
  <c r="BI68"/>
  <c r="BL68"/>
  <c r="BN68"/>
  <c r="BO68"/>
  <c r="BP68"/>
  <c r="BQ68"/>
  <c r="BR68"/>
  <c r="BT68"/>
  <c r="BW68"/>
  <c r="BZ68"/>
  <c r="CC68"/>
  <c r="CF68"/>
  <c r="CI68"/>
  <c r="CL68"/>
  <c r="CO68"/>
  <c r="CR68"/>
  <c r="CU68"/>
  <c r="CX68"/>
  <c r="DA68"/>
  <c r="DD68"/>
  <c r="DG68"/>
  <c r="DI68"/>
  <c r="DL68"/>
  <c r="DO68"/>
  <c r="DR68"/>
  <c r="DU68"/>
  <c r="DX68"/>
  <c r="EA68"/>
  <c r="E68"/>
  <c r="E69"/>
  <c r="F69"/>
  <c r="G69"/>
  <c r="H69"/>
  <c r="I69"/>
  <c r="J69"/>
  <c r="K69"/>
  <c r="L69"/>
  <c r="M69"/>
  <c r="N69"/>
  <c r="O69"/>
  <c r="P69"/>
  <c r="Q69"/>
  <c r="R69"/>
  <c r="S69"/>
  <c r="U69"/>
  <c r="W69"/>
  <c r="X69"/>
  <c r="Z69"/>
  <c r="AB69"/>
  <c r="AC69"/>
  <c r="AE69"/>
  <c r="AG69"/>
  <c r="AH69"/>
  <c r="AJ69"/>
  <c r="AL69"/>
  <c r="AM69"/>
  <c r="AO69"/>
  <c r="AQ69"/>
  <c r="AR69"/>
  <c r="AT69"/>
  <c r="AW69"/>
  <c r="AZ69"/>
  <c r="BC69"/>
  <c r="BF69"/>
  <c r="BI69"/>
  <c r="BL69"/>
  <c r="BN69"/>
  <c r="BO69"/>
  <c r="BP69"/>
  <c r="BR69"/>
  <c r="BT69"/>
  <c r="BW69"/>
  <c r="BZ69"/>
  <c r="CC69"/>
  <c r="CF69"/>
  <c r="CI69"/>
  <c r="CL69"/>
  <c r="CO69"/>
  <c r="CR69"/>
  <c r="CU69"/>
  <c r="CX69"/>
  <c r="DA69"/>
  <c r="DD69"/>
  <c r="DI69"/>
  <c r="DL69"/>
  <c r="DO69"/>
  <c r="DR69"/>
  <c r="DU69"/>
  <c r="DX69"/>
  <c r="G70"/>
  <c r="J70"/>
  <c r="K70"/>
  <c r="L70"/>
  <c r="M70"/>
  <c r="N70"/>
  <c r="O70"/>
  <c r="P70"/>
  <c r="Q70"/>
  <c r="S70"/>
  <c r="U70"/>
  <c r="W70"/>
  <c r="X70"/>
  <c r="Z70"/>
  <c r="AB70"/>
  <c r="AC70"/>
  <c r="AE70"/>
  <c r="AG70"/>
  <c r="AH70"/>
  <c r="AJ70"/>
  <c r="AL70"/>
  <c r="AM70"/>
  <c r="AO70"/>
  <c r="AQ70"/>
  <c r="AR70"/>
  <c r="AT70"/>
  <c r="AW70"/>
  <c r="AZ70"/>
  <c r="BC70"/>
  <c r="BF70"/>
  <c r="BI70"/>
  <c r="BL70"/>
  <c r="BN70"/>
  <c r="BO70"/>
  <c r="BP70"/>
  <c r="BQ70"/>
  <c r="BR70"/>
  <c r="BT70"/>
  <c r="BW70"/>
  <c r="BZ70"/>
  <c r="CC70"/>
  <c r="CF70"/>
  <c r="CI70"/>
  <c r="CL70"/>
  <c r="CO70"/>
  <c r="CR70"/>
  <c r="CU70"/>
  <c r="CX70"/>
  <c r="DA70"/>
  <c r="DD70"/>
  <c r="DG70"/>
  <c r="DI70"/>
  <c r="DL70"/>
  <c r="DO70"/>
  <c r="DR70"/>
  <c r="DU70"/>
  <c r="DX70"/>
  <c r="EA70"/>
  <c r="E70"/>
  <c r="G71"/>
  <c r="J71"/>
  <c r="K71"/>
  <c r="L71"/>
  <c r="N71"/>
  <c r="O71"/>
  <c r="P71"/>
  <c r="Q71"/>
  <c r="R71"/>
  <c r="S71"/>
  <c r="U71"/>
  <c r="W71"/>
  <c r="X71"/>
  <c r="Z71"/>
  <c r="AB71"/>
  <c r="AC71"/>
  <c r="AE71"/>
  <c r="AG71"/>
  <c r="AH71"/>
  <c r="AJ71"/>
  <c r="AL71"/>
  <c r="AM71"/>
  <c r="AO71"/>
  <c r="AQ71"/>
  <c r="AR71"/>
  <c r="AT71"/>
  <c r="AW71"/>
  <c r="AZ71"/>
  <c r="BC71"/>
  <c r="BF71"/>
  <c r="BI71"/>
  <c r="BL71"/>
  <c r="BN71"/>
  <c r="BO71"/>
  <c r="BP71"/>
  <c r="BQ71"/>
  <c r="BR71"/>
  <c r="BT71"/>
  <c r="BW71"/>
  <c r="BZ71"/>
  <c r="CC71"/>
  <c r="CF71"/>
  <c r="CI71"/>
  <c r="CL71"/>
  <c r="CO71"/>
  <c r="CR71"/>
  <c r="CU71"/>
  <c r="CX71"/>
  <c r="DA71"/>
  <c r="DD71"/>
  <c r="DG71"/>
  <c r="E71"/>
  <c r="DI71"/>
  <c r="DL71"/>
  <c r="DO71"/>
  <c r="DR71"/>
  <c r="DU71"/>
  <c r="DX71"/>
  <c r="EA71"/>
  <c r="G72"/>
  <c r="J72"/>
  <c r="K72"/>
  <c r="L72"/>
  <c r="M72"/>
  <c r="N72"/>
  <c r="O72"/>
  <c r="P72"/>
  <c r="Q72"/>
  <c r="R72"/>
  <c r="S72"/>
  <c r="U72"/>
  <c r="W72"/>
  <c r="X72"/>
  <c r="Z72"/>
  <c r="AB72"/>
  <c r="AC72"/>
  <c r="AE72"/>
  <c r="AG72"/>
  <c r="AH72"/>
  <c r="AJ72"/>
  <c r="AL72"/>
  <c r="AM72"/>
  <c r="AO72"/>
  <c r="AQ72"/>
  <c r="AR72"/>
  <c r="AT72"/>
  <c r="AW72"/>
  <c r="AZ72"/>
  <c r="BC72"/>
  <c r="BF72"/>
  <c r="BI72"/>
  <c r="BL72"/>
  <c r="BN72"/>
  <c r="BO72"/>
  <c r="BP72"/>
  <c r="BQ72"/>
  <c r="BR72"/>
  <c r="BT72"/>
  <c r="BW72"/>
  <c r="BZ72"/>
  <c r="CC72"/>
  <c r="CF72"/>
  <c r="CI72"/>
  <c r="CL72"/>
  <c r="CO72"/>
  <c r="CR72"/>
  <c r="CU72"/>
  <c r="CX72"/>
  <c r="DA72"/>
  <c r="DD72"/>
  <c r="DG72"/>
  <c r="DI72"/>
  <c r="DL72"/>
  <c r="DO72"/>
  <c r="DR72"/>
  <c r="DU72"/>
  <c r="DX72"/>
  <c r="EA72"/>
  <c r="E72"/>
  <c r="G73"/>
  <c r="J73"/>
  <c r="K73"/>
  <c r="L73"/>
  <c r="M73"/>
  <c r="N73"/>
  <c r="O73"/>
  <c r="P73"/>
  <c r="Q73"/>
  <c r="R73"/>
  <c r="S73"/>
  <c r="U73"/>
  <c r="W73"/>
  <c r="X73"/>
  <c r="Z73"/>
  <c r="AB73"/>
  <c r="AC73"/>
  <c r="AE73"/>
  <c r="AG73"/>
  <c r="AH73"/>
  <c r="AJ73"/>
  <c r="AL73"/>
  <c r="AM73"/>
  <c r="AO73"/>
  <c r="AQ73"/>
  <c r="AR73"/>
  <c r="AT73"/>
  <c r="AW73"/>
  <c r="AZ73"/>
  <c r="BC73"/>
  <c r="BF73"/>
  <c r="BI73"/>
  <c r="BL73"/>
  <c r="BN73"/>
  <c r="BO73"/>
  <c r="BP73"/>
  <c r="BR73"/>
  <c r="BT73"/>
  <c r="BW73"/>
  <c r="BZ73"/>
  <c r="CC73"/>
  <c r="CF73"/>
  <c r="CI73"/>
  <c r="CL73"/>
  <c r="CO73"/>
  <c r="CR73"/>
  <c r="CU73"/>
  <c r="CX73"/>
  <c r="DA73"/>
  <c r="DD73"/>
  <c r="DG73"/>
  <c r="E73"/>
  <c r="DI73"/>
  <c r="DL73"/>
  <c r="DO73"/>
  <c r="DR73"/>
  <c r="DU73"/>
  <c r="DX73"/>
  <c r="EA73"/>
  <c r="G74"/>
  <c r="J74"/>
  <c r="K74"/>
  <c r="L74"/>
  <c r="M74"/>
  <c r="N74"/>
  <c r="O74"/>
  <c r="P74"/>
  <c r="Q74"/>
  <c r="S74"/>
  <c r="U74"/>
  <c r="W74"/>
  <c r="X74"/>
  <c r="Z74"/>
  <c r="AB74"/>
  <c r="AC74"/>
  <c r="AE74"/>
  <c r="AG74"/>
  <c r="AH74"/>
  <c r="AJ74"/>
  <c r="AL74"/>
  <c r="AM74"/>
  <c r="AO74"/>
  <c r="AQ74"/>
  <c r="AR74"/>
  <c r="AT74"/>
  <c r="AW74"/>
  <c r="AZ74"/>
  <c r="BC74"/>
  <c r="BF74"/>
  <c r="BI74"/>
  <c r="BL74"/>
  <c r="BN74"/>
  <c r="BO74"/>
  <c r="BP74"/>
  <c r="BQ74"/>
  <c r="BR74"/>
  <c r="BT74"/>
  <c r="BW74"/>
  <c r="BZ74"/>
  <c r="CC74"/>
  <c r="CF74"/>
  <c r="CI74"/>
  <c r="CL74"/>
  <c r="CO74"/>
  <c r="CR74"/>
  <c r="CU74"/>
  <c r="CX74"/>
  <c r="DA74"/>
  <c r="DD74"/>
  <c r="DG74"/>
  <c r="DI74"/>
  <c r="DL74"/>
  <c r="DO74"/>
  <c r="DR74"/>
  <c r="DU74"/>
  <c r="DX74"/>
  <c r="EA74"/>
  <c r="E74"/>
  <c r="G75"/>
  <c r="J75"/>
  <c r="K75"/>
  <c r="L75"/>
  <c r="N75"/>
  <c r="O75"/>
  <c r="P75"/>
  <c r="Q75"/>
  <c r="R75"/>
  <c r="S75"/>
  <c r="U75"/>
  <c r="W75"/>
  <c r="X75"/>
  <c r="Z75"/>
  <c r="AB75"/>
  <c r="AC75"/>
  <c r="AE75"/>
  <c r="AG75"/>
  <c r="AH75"/>
  <c r="AJ75"/>
  <c r="AL75"/>
  <c r="AM75"/>
  <c r="AO75"/>
  <c r="AQ75"/>
  <c r="AR75"/>
  <c r="AT75"/>
  <c r="AW75"/>
  <c r="AZ75"/>
  <c r="BC75"/>
  <c r="BF75"/>
  <c r="BI75"/>
  <c r="BL75"/>
  <c r="BN75"/>
  <c r="BO75"/>
  <c r="BP75"/>
  <c r="BQ75"/>
  <c r="BR75"/>
  <c r="BT75"/>
  <c r="BW75"/>
  <c r="BZ75"/>
  <c r="CC75"/>
  <c r="CF75"/>
  <c r="CI75"/>
  <c r="CL75"/>
  <c r="CO75"/>
  <c r="CR75"/>
  <c r="CU75"/>
  <c r="CX75"/>
  <c r="DA75"/>
  <c r="DD75"/>
  <c r="DG75"/>
  <c r="E75"/>
  <c r="DI75"/>
  <c r="DL75"/>
  <c r="DO75"/>
  <c r="DR75"/>
  <c r="DU75"/>
  <c r="DX75"/>
  <c r="EA75"/>
  <c r="G76"/>
  <c r="J76"/>
  <c r="K76"/>
  <c r="L76"/>
  <c r="M76"/>
  <c r="N76"/>
  <c r="O76"/>
  <c r="P76"/>
  <c r="Q76"/>
  <c r="R76"/>
  <c r="S76"/>
  <c r="U76"/>
  <c r="W76"/>
  <c r="X76"/>
  <c r="Z76"/>
  <c r="AB76"/>
  <c r="AC76"/>
  <c r="AE76"/>
  <c r="AG76"/>
  <c r="AH76"/>
  <c r="AJ76"/>
  <c r="AL76"/>
  <c r="AM76"/>
  <c r="AO76"/>
  <c r="AQ76"/>
  <c r="AR76"/>
  <c r="AT76"/>
  <c r="AW76"/>
  <c r="AZ76"/>
  <c r="BC76"/>
  <c r="BF76"/>
  <c r="BI76"/>
  <c r="BL76"/>
  <c r="BN76"/>
  <c r="BO76"/>
  <c r="BP76"/>
  <c r="BQ76"/>
  <c r="BR76"/>
  <c r="BT76"/>
  <c r="BW76"/>
  <c r="BZ76"/>
  <c r="CC76"/>
  <c r="CF76"/>
  <c r="CI76"/>
  <c r="CL76"/>
  <c r="CO76"/>
  <c r="CR76"/>
  <c r="CU76"/>
  <c r="CX76"/>
  <c r="DA76"/>
  <c r="DD76"/>
  <c r="DG76"/>
  <c r="DI76"/>
  <c r="DL76"/>
  <c r="DO76"/>
  <c r="DR76"/>
  <c r="DU76"/>
  <c r="DX76"/>
  <c r="EA76"/>
  <c r="E76"/>
  <c r="G77"/>
  <c r="J77"/>
  <c r="K77"/>
  <c r="L77"/>
  <c r="M77"/>
  <c r="N77"/>
  <c r="O77"/>
  <c r="P77"/>
  <c r="Q77"/>
  <c r="R77"/>
  <c r="S77"/>
  <c r="U77"/>
  <c r="W77"/>
  <c r="X77"/>
  <c r="Z77"/>
  <c r="AB77"/>
  <c r="AC77"/>
  <c r="AE77"/>
  <c r="AG77"/>
  <c r="AH77"/>
  <c r="AJ77"/>
  <c r="AL77"/>
  <c r="AM77"/>
  <c r="AO77"/>
  <c r="AQ77"/>
  <c r="AR77"/>
  <c r="AT77"/>
  <c r="AW77"/>
  <c r="AZ77"/>
  <c r="BC77"/>
  <c r="BF77"/>
  <c r="BI77"/>
  <c r="BL77"/>
  <c r="BN77"/>
  <c r="BO77"/>
  <c r="BP77"/>
  <c r="BR77"/>
  <c r="BT77"/>
  <c r="BW77"/>
  <c r="BZ77"/>
  <c r="CC77"/>
  <c r="CF77"/>
  <c r="CI77"/>
  <c r="CL77"/>
  <c r="CO77"/>
  <c r="CR77"/>
  <c r="CU77"/>
  <c r="CX77"/>
  <c r="DA77"/>
  <c r="DD77"/>
  <c r="DG77"/>
  <c r="E77"/>
  <c r="DI77"/>
  <c r="DL77"/>
  <c r="DO77"/>
  <c r="DR77"/>
  <c r="DU77"/>
  <c r="DX77"/>
  <c r="EA77"/>
  <c r="G78"/>
  <c r="J78"/>
  <c r="K78"/>
  <c r="L78"/>
  <c r="M78"/>
  <c r="N78"/>
  <c r="O78"/>
  <c r="P78"/>
  <c r="Q78"/>
  <c r="S78"/>
  <c r="U78"/>
  <c r="W78"/>
  <c r="X78"/>
  <c r="Z78"/>
  <c r="AB78"/>
  <c r="AC78"/>
  <c r="AE78"/>
  <c r="AG78"/>
  <c r="AH78"/>
  <c r="AJ78"/>
  <c r="AL78"/>
  <c r="AM78"/>
  <c r="AO78"/>
  <c r="AQ78"/>
  <c r="AR78"/>
  <c r="AT78"/>
  <c r="AW78"/>
  <c r="AZ78"/>
  <c r="BC78"/>
  <c r="BF78"/>
  <c r="BI78"/>
  <c r="BL78"/>
  <c r="BN78"/>
  <c r="BO78"/>
  <c r="BP78"/>
  <c r="BQ78"/>
  <c r="BR78"/>
  <c r="BT78"/>
  <c r="BW78"/>
  <c r="BZ78"/>
  <c r="CC78"/>
  <c r="CF78"/>
  <c r="CI78"/>
  <c r="CL78"/>
  <c r="CO78"/>
  <c r="CR78"/>
  <c r="CU78"/>
  <c r="CX78"/>
  <c r="DA78"/>
  <c r="DD78"/>
  <c r="DG78"/>
  <c r="DI78"/>
  <c r="DL78"/>
  <c r="DO78"/>
  <c r="DR78"/>
  <c r="DU78"/>
  <c r="DX78"/>
  <c r="EA78"/>
  <c r="E78"/>
  <c r="G79"/>
  <c r="J79"/>
  <c r="K79"/>
  <c r="L79"/>
  <c r="N79"/>
  <c r="O79"/>
  <c r="P79"/>
  <c r="Q79"/>
  <c r="R79"/>
  <c r="S79"/>
  <c r="U79"/>
  <c r="W79"/>
  <c r="X79"/>
  <c r="Z79"/>
  <c r="AB79"/>
  <c r="AC79"/>
  <c r="AE79"/>
  <c r="AG79"/>
  <c r="AH79"/>
  <c r="AJ79"/>
  <c r="AL79"/>
  <c r="AM79"/>
  <c r="AO79"/>
  <c r="AQ79"/>
  <c r="AR79"/>
  <c r="AT79"/>
  <c r="AW79"/>
  <c r="AZ79"/>
  <c r="BC79"/>
  <c r="BF79"/>
  <c r="BI79"/>
  <c r="BL79"/>
  <c r="BN79"/>
  <c r="BO79"/>
  <c r="BP79"/>
  <c r="BQ79"/>
  <c r="BR79"/>
  <c r="BT79"/>
  <c r="BW79"/>
  <c r="BZ79"/>
  <c r="CC79"/>
  <c r="CF79"/>
  <c r="CI79"/>
  <c r="CL79"/>
  <c r="CO79"/>
  <c r="CR79"/>
  <c r="CU79"/>
  <c r="CX79"/>
  <c r="DA79"/>
  <c r="DD79"/>
  <c r="DG79"/>
  <c r="E79"/>
  <c r="DI79"/>
  <c r="DL79"/>
  <c r="DO79"/>
  <c r="DR79"/>
  <c r="DU79"/>
  <c r="DX79"/>
  <c r="EA79"/>
  <c r="G80"/>
  <c r="J80"/>
  <c r="K80"/>
  <c r="L80"/>
  <c r="M80"/>
  <c r="N80"/>
  <c r="O80"/>
  <c r="P80"/>
  <c r="Q80"/>
  <c r="R80"/>
  <c r="U80"/>
  <c r="W80"/>
  <c r="X80"/>
  <c r="Z80"/>
  <c r="AB80"/>
  <c r="AC80"/>
  <c r="AE80"/>
  <c r="AG80"/>
  <c r="AH80"/>
  <c r="AJ80"/>
  <c r="AL80"/>
  <c r="AM80"/>
  <c r="AO80"/>
  <c r="AQ80"/>
  <c r="AR80"/>
  <c r="AT80"/>
  <c r="AW80"/>
  <c r="AZ80"/>
  <c r="BC80"/>
  <c r="BF80"/>
  <c r="BI80"/>
  <c r="BL80"/>
  <c r="BN80"/>
  <c r="BO80"/>
  <c r="BP80"/>
  <c r="BQ80"/>
  <c r="BR80"/>
  <c r="BT80"/>
  <c r="BW80"/>
  <c r="BZ80"/>
  <c r="CC80"/>
  <c r="CF80"/>
  <c r="CI80"/>
  <c r="CL80"/>
  <c r="CO80"/>
  <c r="CR80"/>
  <c r="CU80"/>
  <c r="CX80"/>
  <c r="DA80"/>
  <c r="DD80"/>
  <c r="DG80"/>
  <c r="DI80"/>
  <c r="DL80"/>
  <c r="DO80"/>
  <c r="DR80"/>
  <c r="DU80"/>
  <c r="DX80"/>
  <c r="EA80"/>
  <c r="E80"/>
  <c r="G81"/>
  <c r="J81"/>
  <c r="L81"/>
  <c r="N81"/>
  <c r="O81"/>
  <c r="P81"/>
  <c r="Q81"/>
  <c r="R81"/>
  <c r="S81"/>
  <c r="U81"/>
  <c r="W81"/>
  <c r="X81"/>
  <c r="Z81"/>
  <c r="AB81"/>
  <c r="AC81"/>
  <c r="AE81"/>
  <c r="AG81"/>
  <c r="AH81"/>
  <c r="AJ81"/>
  <c r="AL81"/>
  <c r="AM81"/>
  <c r="AO81"/>
  <c r="AQ81"/>
  <c r="AR81"/>
  <c r="AT81"/>
  <c r="AW81"/>
  <c r="AZ81"/>
  <c r="BC81"/>
  <c r="BF81"/>
  <c r="BI81"/>
  <c r="BL81"/>
  <c r="BN81"/>
  <c r="BO81"/>
  <c r="BP81"/>
  <c r="BR81"/>
  <c r="BT81"/>
  <c r="BW81"/>
  <c r="BZ81"/>
  <c r="CC81"/>
  <c r="CF81"/>
  <c r="CI81"/>
  <c r="CL81"/>
  <c r="CO81"/>
  <c r="CR81"/>
  <c r="CU81"/>
  <c r="CX81"/>
  <c r="DA81"/>
  <c r="DD81"/>
  <c r="DG81"/>
  <c r="E81"/>
  <c r="I81"/>
  <c r="DI81"/>
  <c r="DL81"/>
  <c r="DO81"/>
  <c r="DR81"/>
  <c r="DU81"/>
  <c r="DX81"/>
  <c r="EA81"/>
  <c r="C82"/>
  <c r="D82"/>
  <c r="G82"/>
  <c r="O82"/>
  <c r="P82"/>
  <c r="Q82"/>
  <c r="R82"/>
  <c r="T82"/>
  <c r="U82"/>
  <c r="V82"/>
  <c r="X82"/>
  <c r="Y82"/>
  <c r="Z82"/>
  <c r="AA82"/>
  <c r="AB82"/>
  <c r="AC82"/>
  <c r="AD82"/>
  <c r="AE82"/>
  <c r="AF82"/>
  <c r="AH82"/>
  <c r="AI82"/>
  <c r="AJ82"/>
  <c r="AK82"/>
  <c r="AL82"/>
  <c r="AM82"/>
  <c r="AN82"/>
  <c r="AO82"/>
  <c r="AP82"/>
  <c r="AR82"/>
  <c r="AS82"/>
  <c r="AT82"/>
  <c r="AV82"/>
  <c r="AW82"/>
  <c r="AX82"/>
  <c r="AY82"/>
  <c r="AZ82"/>
  <c r="BA82"/>
  <c r="BB82"/>
  <c r="BC82"/>
  <c r="BE82"/>
  <c r="BF82"/>
  <c r="BG82"/>
  <c r="BH82"/>
  <c r="BI82"/>
  <c r="BK82"/>
  <c r="BL82"/>
  <c r="BN82"/>
  <c r="BO82"/>
  <c r="BP82"/>
  <c r="BQ82"/>
  <c r="BR82"/>
  <c r="BS82"/>
  <c r="BT82"/>
  <c r="BU82"/>
  <c r="BV82"/>
  <c r="BW82"/>
  <c r="BX82"/>
  <c r="BY82"/>
  <c r="BZ82"/>
  <c r="CA82"/>
  <c r="CB82"/>
  <c r="CC82"/>
  <c r="CD82"/>
  <c r="CE82"/>
  <c r="CF82"/>
  <c r="CH82"/>
  <c r="CI82"/>
  <c r="CJ82"/>
  <c r="CK82"/>
  <c r="CL82"/>
  <c r="CM82"/>
  <c r="CN82"/>
  <c r="CO82"/>
  <c r="CP82"/>
  <c r="CQ82"/>
  <c r="CR82"/>
  <c r="CS82"/>
  <c r="CT82"/>
  <c r="CU82"/>
  <c r="CV82"/>
  <c r="CW82"/>
  <c r="CX82"/>
  <c r="CY82"/>
  <c r="CZ82"/>
  <c r="DA82"/>
  <c r="DB82"/>
  <c r="DC82"/>
  <c r="DD82"/>
  <c r="DE82"/>
  <c r="DF82"/>
  <c r="DG82"/>
  <c r="E82"/>
  <c r="DH82"/>
  <c r="DI82"/>
  <c r="DK82"/>
  <c r="DL82"/>
  <c r="DM82"/>
  <c r="DN82"/>
  <c r="DO82"/>
  <c r="DP82"/>
  <c r="DQ82"/>
  <c r="DR82"/>
  <c r="DS82"/>
  <c r="DT82"/>
  <c r="DU82"/>
  <c r="DV82"/>
  <c r="DW82"/>
  <c r="DX82"/>
  <c r="DY82"/>
  <c r="DZ82"/>
  <c r="EA82"/>
  <c r="H8" i="26"/>
  <c r="L8"/>
  <c r="N8"/>
  <c r="S8"/>
  <c r="X8"/>
  <c r="AC8"/>
  <c r="AH8"/>
  <c r="AM8"/>
  <c r="Q8"/>
  <c r="R8"/>
  <c r="W8"/>
  <c r="AB8"/>
  <c r="AG8"/>
  <c r="AL8"/>
  <c r="AQ8"/>
  <c r="AV8"/>
  <c r="AY8"/>
  <c r="V8"/>
  <c r="AA8"/>
  <c r="AF8"/>
  <c r="AK8"/>
  <c r="AP8"/>
  <c r="AU8"/>
  <c r="AX8"/>
  <c r="BA8"/>
  <c r="BD8"/>
  <c r="BG8"/>
  <c r="BJ8"/>
  <c r="BM8"/>
  <c r="BP8"/>
  <c r="BU8"/>
  <c r="BX8"/>
  <c r="CA8"/>
  <c r="CD8"/>
  <c r="CG8"/>
  <c r="CJ8"/>
  <c r="CM8"/>
  <c r="CP8"/>
  <c r="CS8"/>
  <c r="CV8"/>
  <c r="CY8"/>
  <c r="DB8"/>
  <c r="DE8"/>
  <c r="DI8"/>
  <c r="DL8"/>
  <c r="DO8"/>
  <c r="DR8"/>
  <c r="DU8"/>
  <c r="DX8"/>
  <c r="EA8"/>
  <c r="EE8"/>
  <c r="D10"/>
  <c r="K10"/>
  <c r="L10"/>
  <c r="M10"/>
  <c r="O10"/>
  <c r="P10"/>
  <c r="Q10"/>
  <c r="R10"/>
  <c r="S10"/>
  <c r="T10"/>
  <c r="V10"/>
  <c r="X10"/>
  <c r="Y10"/>
  <c r="AA10"/>
  <c r="AC10"/>
  <c r="AD10"/>
  <c r="AF10"/>
  <c r="AH10"/>
  <c r="AI10"/>
  <c r="AK10"/>
  <c r="AM10"/>
  <c r="AN10"/>
  <c r="AP10"/>
  <c r="AR10"/>
  <c r="AS10"/>
  <c r="AU10"/>
  <c r="AX10"/>
  <c r="BA10"/>
  <c r="BD10"/>
  <c r="BG10"/>
  <c r="BJ10"/>
  <c r="BM10"/>
  <c r="BO10"/>
  <c r="BP10"/>
  <c r="BQ10"/>
  <c r="BR10"/>
  <c r="BS10"/>
  <c r="BU10"/>
  <c r="BX10"/>
  <c r="CA10"/>
  <c r="CD10"/>
  <c r="CG10"/>
  <c r="CJ10"/>
  <c r="CM10"/>
  <c r="CP10"/>
  <c r="CS10"/>
  <c r="CV10"/>
  <c r="CY10"/>
  <c r="DB10"/>
  <c r="DE10"/>
  <c r="DI10"/>
  <c r="DJ10"/>
  <c r="H10"/>
  <c r="DL10"/>
  <c r="DO10"/>
  <c r="DR10"/>
  <c r="DU10"/>
  <c r="DX10"/>
  <c r="EA10"/>
  <c r="ED10"/>
  <c r="F10"/>
  <c r="G10"/>
  <c r="D11"/>
  <c r="K11"/>
  <c r="L11"/>
  <c r="M11"/>
  <c r="N11"/>
  <c r="O11"/>
  <c r="P11"/>
  <c r="Q11"/>
  <c r="R11"/>
  <c r="S11"/>
  <c r="T11"/>
  <c r="V11"/>
  <c r="X11"/>
  <c r="Y11"/>
  <c r="AA11"/>
  <c r="AC11"/>
  <c r="AD11"/>
  <c r="AF11"/>
  <c r="AH11"/>
  <c r="AI11"/>
  <c r="AK11"/>
  <c r="AM11"/>
  <c r="AN11"/>
  <c r="AP11"/>
  <c r="AR11"/>
  <c r="AS11"/>
  <c r="AU11"/>
  <c r="AX11"/>
  <c r="BA11"/>
  <c r="BD11"/>
  <c r="BG11"/>
  <c r="BJ11"/>
  <c r="BM11"/>
  <c r="BO11"/>
  <c r="BP11"/>
  <c r="BQ11"/>
  <c r="BS11"/>
  <c r="BU11"/>
  <c r="BX11"/>
  <c r="CA11"/>
  <c r="CD11"/>
  <c r="CG11"/>
  <c r="CJ11"/>
  <c r="CM11"/>
  <c r="CP11"/>
  <c r="CS11"/>
  <c r="CV11"/>
  <c r="CY11"/>
  <c r="DB11"/>
  <c r="DE11"/>
  <c r="DH11"/>
  <c r="F11"/>
  <c r="G11"/>
  <c r="DJ11"/>
  <c r="H11"/>
  <c r="DL11"/>
  <c r="DO11"/>
  <c r="DR11"/>
  <c r="DU11"/>
  <c r="DX11"/>
  <c r="EA11"/>
  <c r="ED11"/>
  <c r="EE11"/>
  <c r="D12"/>
  <c r="K12"/>
  <c r="L12"/>
  <c r="M12"/>
  <c r="N12"/>
  <c r="O12"/>
  <c r="P12"/>
  <c r="Q12"/>
  <c r="R12"/>
  <c r="T12"/>
  <c r="V12"/>
  <c r="X12"/>
  <c r="Y12"/>
  <c r="AA12"/>
  <c r="AC12"/>
  <c r="AD12"/>
  <c r="AF12"/>
  <c r="AH12"/>
  <c r="AI12"/>
  <c r="AK12"/>
  <c r="AM12"/>
  <c r="AN12"/>
  <c r="AP12"/>
  <c r="AR12"/>
  <c r="AS12"/>
  <c r="AU12"/>
  <c r="AX12"/>
  <c r="BA12"/>
  <c r="BD12"/>
  <c r="BG12"/>
  <c r="BJ12"/>
  <c r="BM12"/>
  <c r="BO12"/>
  <c r="BP12"/>
  <c r="BQ12"/>
  <c r="BR12"/>
  <c r="BS12"/>
  <c r="BU12"/>
  <c r="BX12"/>
  <c r="CA12"/>
  <c r="CD12"/>
  <c r="CG12"/>
  <c r="CJ12"/>
  <c r="CM12"/>
  <c r="CP12"/>
  <c r="CS12"/>
  <c r="CV12"/>
  <c r="CY12"/>
  <c r="DB12"/>
  <c r="DE12"/>
  <c r="DH12"/>
  <c r="DI12"/>
  <c r="DJ12"/>
  <c r="H12"/>
  <c r="DL12"/>
  <c r="DO12"/>
  <c r="DR12"/>
  <c r="DU12"/>
  <c r="DX12"/>
  <c r="EA12"/>
  <c r="ED12"/>
  <c r="F12"/>
  <c r="G12"/>
  <c r="D13"/>
  <c r="K13"/>
  <c r="L13"/>
  <c r="M13"/>
  <c r="O13"/>
  <c r="P13"/>
  <c r="Q13"/>
  <c r="R13"/>
  <c r="S13"/>
  <c r="T13"/>
  <c r="V13"/>
  <c r="X13"/>
  <c r="Y13"/>
  <c r="AA13"/>
  <c r="AC13"/>
  <c r="AD13"/>
  <c r="AF13"/>
  <c r="AH13"/>
  <c r="AI13"/>
  <c r="AK13"/>
  <c r="AM13"/>
  <c r="AN13"/>
  <c r="AP13"/>
  <c r="AR13"/>
  <c r="AS13"/>
  <c r="AU13"/>
  <c r="AX13"/>
  <c r="BA13"/>
  <c r="BD13"/>
  <c r="BG13"/>
  <c r="BJ13"/>
  <c r="BM13"/>
  <c r="BO13"/>
  <c r="BP13"/>
  <c r="BQ13"/>
  <c r="BR13"/>
  <c r="BS13"/>
  <c r="BU13"/>
  <c r="BX13"/>
  <c r="CA13"/>
  <c r="CD13"/>
  <c r="CG13"/>
  <c r="CJ13"/>
  <c r="CM13"/>
  <c r="CP13"/>
  <c r="CS13"/>
  <c r="CV13"/>
  <c r="CY13"/>
  <c r="DB13"/>
  <c r="DE13"/>
  <c r="DH13"/>
  <c r="F13"/>
  <c r="G13"/>
  <c r="DJ13"/>
  <c r="H13"/>
  <c r="DL13"/>
  <c r="DO13"/>
  <c r="DR13"/>
  <c r="DU13"/>
  <c r="DX13"/>
  <c r="EA13"/>
  <c r="ED13"/>
  <c r="EE13"/>
  <c r="D14"/>
  <c r="H14"/>
  <c r="K14"/>
  <c r="L14"/>
  <c r="M14"/>
  <c r="N14"/>
  <c r="O14"/>
  <c r="P14"/>
  <c r="Q14"/>
  <c r="R14"/>
  <c r="T14"/>
  <c r="V14"/>
  <c r="X14"/>
  <c r="Y14"/>
  <c r="AA14"/>
  <c r="AC14"/>
  <c r="AD14"/>
  <c r="AF14"/>
  <c r="AH14"/>
  <c r="AI14"/>
  <c r="AK14"/>
  <c r="AM14"/>
  <c r="AN14"/>
  <c r="AP14"/>
  <c r="AR14"/>
  <c r="AS14"/>
  <c r="AU14"/>
  <c r="AX14"/>
  <c r="BA14"/>
  <c r="BD14"/>
  <c r="BG14"/>
  <c r="BJ14"/>
  <c r="BM14"/>
  <c r="BO14"/>
  <c r="BP14"/>
  <c r="BQ14"/>
  <c r="BR14"/>
  <c r="BS14"/>
  <c r="BU14"/>
  <c r="BX14"/>
  <c r="CA14"/>
  <c r="CD14"/>
  <c r="CG14"/>
  <c r="CJ14"/>
  <c r="CM14"/>
  <c r="CP14"/>
  <c r="CS14"/>
  <c r="CV14"/>
  <c r="CY14"/>
  <c r="DB14"/>
  <c r="DE14"/>
  <c r="DH14"/>
  <c r="DI14"/>
  <c r="DJ14"/>
  <c r="DL14"/>
  <c r="DO14"/>
  <c r="DR14"/>
  <c r="DU14"/>
  <c r="DX14"/>
  <c r="EA14"/>
  <c r="ED14"/>
  <c r="F14"/>
  <c r="D15"/>
  <c r="K15"/>
  <c r="L15"/>
  <c r="M15"/>
  <c r="O15"/>
  <c r="P15"/>
  <c r="Q15"/>
  <c r="R15"/>
  <c r="S15"/>
  <c r="T15"/>
  <c r="V15"/>
  <c r="X15"/>
  <c r="Y15"/>
  <c r="AA15"/>
  <c r="AC15"/>
  <c r="AD15"/>
  <c r="AF15"/>
  <c r="AH15"/>
  <c r="AI15"/>
  <c r="AK15"/>
  <c r="AM15"/>
  <c r="AN15"/>
  <c r="AP15"/>
  <c r="AR15"/>
  <c r="AS15"/>
  <c r="AU15"/>
  <c r="AX15"/>
  <c r="BA15"/>
  <c r="BD15"/>
  <c r="BG15"/>
  <c r="BJ15"/>
  <c r="BM15"/>
  <c r="BO15"/>
  <c r="BP15"/>
  <c r="BQ15"/>
  <c r="BR15"/>
  <c r="BS15"/>
  <c r="BU15"/>
  <c r="BX15"/>
  <c r="CA15"/>
  <c r="CD15"/>
  <c r="CG15"/>
  <c r="CJ15"/>
  <c r="CM15"/>
  <c r="CP15"/>
  <c r="CS15"/>
  <c r="CV15"/>
  <c r="CY15"/>
  <c r="DB15"/>
  <c r="DE15"/>
  <c r="DH15"/>
  <c r="F15"/>
  <c r="G15"/>
  <c r="DJ15"/>
  <c r="H15"/>
  <c r="DL15"/>
  <c r="DO15"/>
  <c r="DR15"/>
  <c r="DU15"/>
  <c r="DX15"/>
  <c r="EA15"/>
  <c r="ED15"/>
  <c r="EE15"/>
  <c r="D16"/>
  <c r="H16"/>
  <c r="K16"/>
  <c r="L16"/>
  <c r="M16"/>
  <c r="N16"/>
  <c r="O16"/>
  <c r="P16"/>
  <c r="Q16"/>
  <c r="R16"/>
  <c r="T16"/>
  <c r="V16"/>
  <c r="X16"/>
  <c r="Y16"/>
  <c r="AA16"/>
  <c r="AC16"/>
  <c r="AD16"/>
  <c r="AF16"/>
  <c r="AH16"/>
  <c r="AI16"/>
  <c r="AK16"/>
  <c r="AM16"/>
  <c r="AN16"/>
  <c r="AP16"/>
  <c r="AR16"/>
  <c r="AS16"/>
  <c r="AU16"/>
  <c r="AX16"/>
  <c r="BA16"/>
  <c r="BD16"/>
  <c r="BG16"/>
  <c r="BJ16"/>
  <c r="BM16"/>
  <c r="BO16"/>
  <c r="BP16"/>
  <c r="BQ16"/>
  <c r="BR16"/>
  <c r="BS16"/>
  <c r="BU16"/>
  <c r="BX16"/>
  <c r="CA16"/>
  <c r="CD16"/>
  <c r="CG16"/>
  <c r="CJ16"/>
  <c r="CM16"/>
  <c r="CP16"/>
  <c r="CS16"/>
  <c r="CV16"/>
  <c r="CY16"/>
  <c r="DB16"/>
  <c r="DE16"/>
  <c r="DH16"/>
  <c r="DI16"/>
  <c r="DJ16"/>
  <c r="DL16"/>
  <c r="DO16"/>
  <c r="DR16"/>
  <c r="DU16"/>
  <c r="DX16"/>
  <c r="EA16"/>
  <c r="ED16"/>
  <c r="F16"/>
  <c r="D17"/>
  <c r="K17"/>
  <c r="L17"/>
  <c r="M17"/>
  <c r="O17"/>
  <c r="P17"/>
  <c r="Q17"/>
  <c r="R17"/>
  <c r="S17"/>
  <c r="T17"/>
  <c r="V17"/>
  <c r="X17"/>
  <c r="Y17"/>
  <c r="AA17"/>
  <c r="AC17"/>
  <c r="AD17"/>
  <c r="AF17"/>
  <c r="AH17"/>
  <c r="AI17"/>
  <c r="AK17"/>
  <c r="AM17"/>
  <c r="AN17"/>
  <c r="AP17"/>
  <c r="AR17"/>
  <c r="AS17"/>
  <c r="AU17"/>
  <c r="AX17"/>
  <c r="BA17"/>
  <c r="BD17"/>
  <c r="BG17"/>
  <c r="BJ17"/>
  <c r="BM17"/>
  <c r="BO17"/>
  <c r="BP17"/>
  <c r="BQ17"/>
  <c r="BR17"/>
  <c r="BS17"/>
  <c r="BU17"/>
  <c r="BX17"/>
  <c r="CA17"/>
  <c r="CD17"/>
  <c r="CG17"/>
  <c r="CJ17"/>
  <c r="CM17"/>
  <c r="CP17"/>
  <c r="CS17"/>
  <c r="CV17"/>
  <c r="CY17"/>
  <c r="DB17"/>
  <c r="DE17"/>
  <c r="DH17"/>
  <c r="F17"/>
  <c r="G17"/>
  <c r="DJ17"/>
  <c r="H17"/>
  <c r="DL17"/>
  <c r="DO17"/>
  <c r="DR17"/>
  <c r="DU17"/>
  <c r="DX17"/>
  <c r="EA17"/>
  <c r="ED17"/>
  <c r="EE17"/>
  <c r="D18"/>
  <c r="H18"/>
  <c r="K18"/>
  <c r="L18"/>
  <c r="M18"/>
  <c r="N18"/>
  <c r="O18"/>
  <c r="P18"/>
  <c r="Q18"/>
  <c r="R18"/>
  <c r="T18"/>
  <c r="V18"/>
  <c r="X18"/>
  <c r="Y18"/>
  <c r="AA18"/>
  <c r="AC18"/>
  <c r="AD18"/>
  <c r="AF18"/>
  <c r="AH18"/>
  <c r="AI18"/>
  <c r="AK18"/>
  <c r="AM18"/>
  <c r="AN18"/>
  <c r="AP18"/>
  <c r="AR18"/>
  <c r="AS18"/>
  <c r="AU18"/>
  <c r="AX18"/>
  <c r="BA18"/>
  <c r="BD18"/>
  <c r="BG18"/>
  <c r="BJ18"/>
  <c r="BM18"/>
  <c r="BO18"/>
  <c r="BP18"/>
  <c r="BQ18"/>
  <c r="BR18"/>
  <c r="BS18"/>
  <c r="BU18"/>
  <c r="BX18"/>
  <c r="CA18"/>
  <c r="CD18"/>
  <c r="CG18"/>
  <c r="CJ18"/>
  <c r="CM18"/>
  <c r="CP18"/>
  <c r="CS18"/>
  <c r="CV18"/>
  <c r="CY18"/>
  <c r="DB18"/>
  <c r="DE18"/>
  <c r="DH18"/>
  <c r="DI18"/>
  <c r="DJ18"/>
  <c r="DL18"/>
  <c r="DO18"/>
  <c r="DR18"/>
  <c r="DU18"/>
  <c r="DX18"/>
  <c r="EA18"/>
  <c r="ED18"/>
  <c r="F18"/>
  <c r="D19"/>
  <c r="K19"/>
  <c r="L19"/>
  <c r="M19"/>
  <c r="O19"/>
  <c r="P19"/>
  <c r="Q19"/>
  <c r="R19"/>
  <c r="S19"/>
  <c r="T19"/>
  <c r="V19"/>
  <c r="X19"/>
  <c r="Y19"/>
  <c r="AA19"/>
  <c r="AC19"/>
  <c r="AD19"/>
  <c r="AF19"/>
  <c r="AH19"/>
  <c r="AI19"/>
  <c r="AK19"/>
  <c r="AM19"/>
  <c r="AN19"/>
  <c r="AP19"/>
  <c r="AR19"/>
  <c r="AS19"/>
  <c r="AU19"/>
  <c r="AX19"/>
  <c r="BA19"/>
  <c r="BD19"/>
  <c r="BG19"/>
  <c r="BJ19"/>
  <c r="BM19"/>
  <c r="BO19"/>
  <c r="BP19"/>
  <c r="BQ19"/>
  <c r="BR19"/>
  <c r="BS19"/>
  <c r="BU19"/>
  <c r="BX19"/>
  <c r="CA19"/>
  <c r="CD19"/>
  <c r="CG19"/>
  <c r="CJ19"/>
  <c r="CM19"/>
  <c r="CP19"/>
  <c r="CS19"/>
  <c r="CV19"/>
  <c r="CY19"/>
  <c r="DB19"/>
  <c r="DE19"/>
  <c r="DH19"/>
  <c r="F19"/>
  <c r="G19"/>
  <c r="DJ19"/>
  <c r="H19"/>
  <c r="DL19"/>
  <c r="DO19"/>
  <c r="DR19"/>
  <c r="DU19"/>
  <c r="DX19"/>
  <c r="EA19"/>
  <c r="ED19"/>
  <c r="EE19"/>
  <c r="D20"/>
  <c r="H20"/>
  <c r="K20"/>
  <c r="L20"/>
  <c r="M20"/>
  <c r="N20"/>
  <c r="O20"/>
  <c r="P20"/>
  <c r="Q20"/>
  <c r="R20"/>
  <c r="T20"/>
  <c r="V20"/>
  <c r="X20"/>
  <c r="Y20"/>
  <c r="AA20"/>
  <c r="AC20"/>
  <c r="AD20"/>
  <c r="AF20"/>
  <c r="AH20"/>
  <c r="AI20"/>
  <c r="AK20"/>
  <c r="AM20"/>
  <c r="AN20"/>
  <c r="AP20"/>
  <c r="AR20"/>
  <c r="AS20"/>
  <c r="AU20"/>
  <c r="AX20"/>
  <c r="BA20"/>
  <c r="BD20"/>
  <c r="BG20"/>
  <c r="BJ20"/>
  <c r="BM20"/>
  <c r="BO20"/>
  <c r="BP20"/>
  <c r="BQ20"/>
  <c r="BR20"/>
  <c r="BS20"/>
  <c r="BU20"/>
  <c r="BX20"/>
  <c r="CA20"/>
  <c r="CD20"/>
  <c r="CG20"/>
  <c r="CJ20"/>
  <c r="CM20"/>
  <c r="CP20"/>
  <c r="CS20"/>
  <c r="CV20"/>
  <c r="CY20"/>
  <c r="DB20"/>
  <c r="DE20"/>
  <c r="DH20"/>
  <c r="DI20"/>
  <c r="DJ20"/>
  <c r="DL20"/>
  <c r="DO20"/>
  <c r="DR20"/>
  <c r="DU20"/>
  <c r="DX20"/>
  <c r="EA20"/>
  <c r="ED20"/>
  <c r="F20"/>
  <c r="D21"/>
  <c r="K21"/>
  <c r="L21"/>
  <c r="M21"/>
  <c r="O21"/>
  <c r="P21"/>
  <c r="Q21"/>
  <c r="R21"/>
  <c r="S21"/>
  <c r="T21"/>
  <c r="V21"/>
  <c r="X21"/>
  <c r="Y21"/>
  <c r="AA21"/>
  <c r="AC21"/>
  <c r="AD21"/>
  <c r="AF21"/>
  <c r="AH21"/>
  <c r="AI21"/>
  <c r="AK21"/>
  <c r="AM21"/>
  <c r="AN21"/>
  <c r="AP21"/>
  <c r="AR21"/>
  <c r="AS21"/>
  <c r="AU21"/>
  <c r="AX21"/>
  <c r="BA21"/>
  <c r="BD21"/>
  <c r="BG21"/>
  <c r="BJ21"/>
  <c r="BM21"/>
  <c r="BO21"/>
  <c r="BP21"/>
  <c r="BQ21"/>
  <c r="BR21"/>
  <c r="BS21"/>
  <c r="BU21"/>
  <c r="BX21"/>
  <c r="CA21"/>
  <c r="CD21"/>
  <c r="CG21"/>
  <c r="CJ21"/>
  <c r="CM21"/>
  <c r="CP21"/>
  <c r="CS21"/>
  <c r="CV21"/>
  <c r="CY21"/>
  <c r="DB21"/>
  <c r="DE21"/>
  <c r="DH21"/>
  <c r="F21"/>
  <c r="G21"/>
  <c r="DJ21"/>
  <c r="H21"/>
  <c r="DL21"/>
  <c r="DO21"/>
  <c r="DR21"/>
  <c r="DU21"/>
  <c r="DX21"/>
  <c r="EA21"/>
  <c r="ED21"/>
  <c r="EE21"/>
  <c r="D22"/>
  <c r="H22"/>
  <c r="K22"/>
  <c r="L22"/>
  <c r="M22"/>
  <c r="N22"/>
  <c r="O22"/>
  <c r="P22"/>
  <c r="Q22"/>
  <c r="R22"/>
  <c r="T22"/>
  <c r="V22"/>
  <c r="X22"/>
  <c r="Y22"/>
  <c r="AA22"/>
  <c r="AC22"/>
  <c r="AD22"/>
  <c r="AF22"/>
  <c r="AH22"/>
  <c r="AI22"/>
  <c r="AK22"/>
  <c r="AM22"/>
  <c r="AN22"/>
  <c r="AP22"/>
  <c r="AR22"/>
  <c r="AS22"/>
  <c r="AU22"/>
  <c r="AX22"/>
  <c r="BA22"/>
  <c r="BD22"/>
  <c r="BG22"/>
  <c r="BJ22"/>
  <c r="BM22"/>
  <c r="BO22"/>
  <c r="BP22"/>
  <c r="BQ22"/>
  <c r="BR22"/>
  <c r="BS22"/>
  <c r="BU22"/>
  <c r="BX22"/>
  <c r="CA22"/>
  <c r="CD22"/>
  <c r="CG22"/>
  <c r="CJ22"/>
  <c r="CM22"/>
  <c r="CP22"/>
  <c r="CS22"/>
  <c r="CV22"/>
  <c r="CY22"/>
  <c r="DB22"/>
  <c r="DE22"/>
  <c r="DH22"/>
  <c r="DI22"/>
  <c r="DJ22"/>
  <c r="DL22"/>
  <c r="DO22"/>
  <c r="DR22"/>
  <c r="DU22"/>
  <c r="DX22"/>
  <c r="EA22"/>
  <c r="ED22"/>
  <c r="F22"/>
  <c r="D23"/>
  <c r="K23"/>
  <c r="L23"/>
  <c r="M23"/>
  <c r="O23"/>
  <c r="P23"/>
  <c r="Q23"/>
  <c r="R23"/>
  <c r="S23"/>
  <c r="T23"/>
  <c r="V23"/>
  <c r="X23"/>
  <c r="Y23"/>
  <c r="AA23"/>
  <c r="AC23"/>
  <c r="AD23"/>
  <c r="AF23"/>
  <c r="AH23"/>
  <c r="AI23"/>
  <c r="AK23"/>
  <c r="AM23"/>
  <c r="AN23"/>
  <c r="AP23"/>
  <c r="AR23"/>
  <c r="AS23"/>
  <c r="AU23"/>
  <c r="AX23"/>
  <c r="BA23"/>
  <c r="BD23"/>
  <c r="BG23"/>
  <c r="BJ23"/>
  <c r="BM23"/>
  <c r="BO23"/>
  <c r="BP23"/>
  <c r="BQ23"/>
  <c r="BR23"/>
  <c r="BS23"/>
  <c r="BU23"/>
  <c r="BX23"/>
  <c r="CA23"/>
  <c r="CD23"/>
  <c r="CG23"/>
  <c r="CJ23"/>
  <c r="CM23"/>
  <c r="CP23"/>
  <c r="CS23"/>
  <c r="CV23"/>
  <c r="CY23"/>
  <c r="DB23"/>
  <c r="DE23"/>
  <c r="DH23"/>
  <c r="F23"/>
  <c r="G23"/>
  <c r="DJ23"/>
  <c r="H23"/>
  <c r="DL23"/>
  <c r="DO23"/>
  <c r="DR23"/>
  <c r="DU23"/>
  <c r="DX23"/>
  <c r="EA23"/>
  <c r="ED23"/>
  <c r="EE23"/>
  <c r="D24"/>
  <c r="H24"/>
  <c r="K24"/>
  <c r="L24"/>
  <c r="M24"/>
  <c r="N24"/>
  <c r="O24"/>
  <c r="P24"/>
  <c r="Q24"/>
  <c r="R24"/>
  <c r="T24"/>
  <c r="V24"/>
  <c r="X24"/>
  <c r="Y24"/>
  <c r="AA24"/>
  <c r="AC24"/>
  <c r="AD24"/>
  <c r="AF24"/>
  <c r="AH24"/>
  <c r="AI24"/>
  <c r="AK24"/>
  <c r="AM24"/>
  <c r="AN24"/>
  <c r="AP24"/>
  <c r="AR24"/>
  <c r="AS24"/>
  <c r="AU24"/>
  <c r="AX24"/>
  <c r="BA24"/>
  <c r="BD24"/>
  <c r="BG24"/>
  <c r="BJ24"/>
  <c r="BM24"/>
  <c r="BO24"/>
  <c r="BP24"/>
  <c r="BQ24"/>
  <c r="BR24"/>
  <c r="BS24"/>
  <c r="BU24"/>
  <c r="BX24"/>
  <c r="CA24"/>
  <c r="CD24"/>
  <c r="CG24"/>
  <c r="CJ24"/>
  <c r="CM24"/>
  <c r="CP24"/>
  <c r="CS24"/>
  <c r="CV24"/>
  <c r="CY24"/>
  <c r="DB24"/>
  <c r="DE24"/>
  <c r="DH24"/>
  <c r="DI24"/>
  <c r="DJ24"/>
  <c r="DL24"/>
  <c r="DO24"/>
  <c r="DR24"/>
  <c r="DU24"/>
  <c r="DX24"/>
  <c r="EA24"/>
  <c r="ED24"/>
  <c r="F24"/>
  <c r="H25"/>
  <c r="K25"/>
  <c r="L25"/>
  <c r="M25"/>
  <c r="N25"/>
  <c r="O25"/>
  <c r="P25"/>
  <c r="Q25"/>
  <c r="R25"/>
  <c r="S25"/>
  <c r="T25"/>
  <c r="V25"/>
  <c r="X25"/>
  <c r="Y25"/>
  <c r="AA25"/>
  <c r="AC25"/>
  <c r="AD25"/>
  <c r="AF25"/>
  <c r="AH25"/>
  <c r="AI25"/>
  <c r="AK25"/>
  <c r="AM25"/>
  <c r="AN25"/>
  <c r="AP25"/>
  <c r="AR25"/>
  <c r="AS25"/>
  <c r="AU25"/>
  <c r="AX25"/>
  <c r="BA25"/>
  <c r="BD25"/>
  <c r="BG25"/>
  <c r="BJ25"/>
  <c r="BM25"/>
  <c r="BO25"/>
  <c r="BP25"/>
  <c r="BQ25"/>
  <c r="BR25"/>
  <c r="BS25"/>
  <c r="BU25"/>
  <c r="BX25"/>
  <c r="CA25"/>
  <c r="CD25"/>
  <c r="CG25"/>
  <c r="CJ25"/>
  <c r="CM25"/>
  <c r="CP25"/>
  <c r="CS25"/>
  <c r="CV25"/>
  <c r="CY25"/>
  <c r="DB25"/>
  <c r="DE25"/>
  <c r="DH25"/>
  <c r="DI25"/>
  <c r="DJ25"/>
  <c r="DL25"/>
  <c r="DO25"/>
  <c r="DR25"/>
  <c r="DU25"/>
  <c r="DX25"/>
  <c r="EA25"/>
  <c r="ED25"/>
  <c r="F25"/>
  <c r="K26"/>
  <c r="L26"/>
  <c r="M26"/>
  <c r="N26"/>
  <c r="O26"/>
  <c r="P26"/>
  <c r="Q26"/>
  <c r="R26"/>
  <c r="S26"/>
  <c r="T26"/>
  <c r="V26"/>
  <c r="X26"/>
  <c r="Y26"/>
  <c r="AA26"/>
  <c r="AC26"/>
  <c r="AD26"/>
  <c r="AF26"/>
  <c r="AH26"/>
  <c r="AI26"/>
  <c r="AK26"/>
  <c r="AM26"/>
  <c r="AN26"/>
  <c r="AP26"/>
  <c r="AR26"/>
  <c r="AS26"/>
  <c r="AU26"/>
  <c r="AX26"/>
  <c r="BA26"/>
  <c r="BD26"/>
  <c r="BG26"/>
  <c r="BJ26"/>
  <c r="BM26"/>
  <c r="BO26"/>
  <c r="BP26"/>
  <c r="BQ26"/>
  <c r="BR26"/>
  <c r="BS26"/>
  <c r="BU26"/>
  <c r="BX26"/>
  <c r="CA26"/>
  <c r="CD26"/>
  <c r="CG26"/>
  <c r="CJ26"/>
  <c r="CM26"/>
  <c r="CP26"/>
  <c r="CS26"/>
  <c r="CV26"/>
  <c r="CY26"/>
  <c r="DB26"/>
  <c r="DE26"/>
  <c r="DH26"/>
  <c r="F26"/>
  <c r="G26"/>
  <c r="DI26"/>
  <c r="DJ26"/>
  <c r="H26"/>
  <c r="DL26"/>
  <c r="DO26"/>
  <c r="DR26"/>
  <c r="DU26"/>
  <c r="DX26"/>
  <c r="EA26"/>
  <c r="ED26"/>
  <c r="EE26"/>
  <c r="K27"/>
  <c r="L27"/>
  <c r="M27"/>
  <c r="N27"/>
  <c r="O27"/>
  <c r="P27"/>
  <c r="Q27"/>
  <c r="R27"/>
  <c r="S27"/>
  <c r="T27"/>
  <c r="V27"/>
  <c r="X27"/>
  <c r="Y27"/>
  <c r="AA27"/>
  <c r="AC27"/>
  <c r="AD27"/>
  <c r="AF27"/>
  <c r="AH27"/>
  <c r="AI27"/>
  <c r="AK27"/>
  <c r="AM27"/>
  <c r="AN27"/>
  <c r="AP27"/>
  <c r="AR27"/>
  <c r="AS27"/>
  <c r="AU27"/>
  <c r="AX27"/>
  <c r="BA27"/>
  <c r="BD27"/>
  <c r="BG27"/>
  <c r="BJ27"/>
  <c r="BM27"/>
  <c r="BO27"/>
  <c r="BP27"/>
  <c r="BQ27"/>
  <c r="BR27"/>
  <c r="BS27"/>
  <c r="BU27"/>
  <c r="BX27"/>
  <c r="CA27"/>
  <c r="CD27"/>
  <c r="CG27"/>
  <c r="CJ27"/>
  <c r="CM27"/>
  <c r="CP27"/>
  <c r="CS27"/>
  <c r="CV27"/>
  <c r="CY27"/>
  <c r="DB27"/>
  <c r="DE27"/>
  <c r="DH27"/>
  <c r="F27"/>
  <c r="G27"/>
  <c r="DI27"/>
  <c r="DJ27"/>
  <c r="H27"/>
  <c r="DL27"/>
  <c r="DO27"/>
  <c r="DR27"/>
  <c r="DU27"/>
  <c r="DX27"/>
  <c r="EA27"/>
  <c r="ED27"/>
  <c r="EE27"/>
  <c r="K28"/>
  <c r="L28"/>
  <c r="M28"/>
  <c r="N28"/>
  <c r="O28"/>
  <c r="P28"/>
  <c r="Q28"/>
  <c r="R28"/>
  <c r="S28"/>
  <c r="T28"/>
  <c r="V28"/>
  <c r="X28"/>
  <c r="Y28"/>
  <c r="AA28"/>
  <c r="AC28"/>
  <c r="AD28"/>
  <c r="AF28"/>
  <c r="AH28"/>
  <c r="AI28"/>
  <c r="AK28"/>
  <c r="AM28"/>
  <c r="AN28"/>
  <c r="AP28"/>
  <c r="AR28"/>
  <c r="AS28"/>
  <c r="AU28"/>
  <c r="AX28"/>
  <c r="BA28"/>
  <c r="BD28"/>
  <c r="BG28"/>
  <c r="BJ28"/>
  <c r="BM28"/>
  <c r="BO28"/>
  <c r="BP28"/>
  <c r="BQ28"/>
  <c r="BS28"/>
  <c r="BU28"/>
  <c r="BX28"/>
  <c r="CA28"/>
  <c r="CD28"/>
  <c r="CG28"/>
  <c r="CJ28"/>
  <c r="CM28"/>
  <c r="CP28"/>
  <c r="CS28"/>
  <c r="CV28"/>
  <c r="CY28"/>
  <c r="DB28"/>
  <c r="DE28"/>
  <c r="DH28"/>
  <c r="F28"/>
  <c r="G28"/>
  <c r="DJ28"/>
  <c r="H28"/>
  <c r="DL28"/>
  <c r="DO28"/>
  <c r="DR28"/>
  <c r="DU28"/>
  <c r="DX28"/>
  <c r="EA28"/>
  <c r="ED28"/>
  <c r="EE28"/>
  <c r="K29"/>
  <c r="L29"/>
  <c r="M29"/>
  <c r="O29"/>
  <c r="P29"/>
  <c r="Q29"/>
  <c r="R29"/>
  <c r="S29"/>
  <c r="T29"/>
  <c r="V29"/>
  <c r="X29"/>
  <c r="Y29"/>
  <c r="AA29"/>
  <c r="AC29"/>
  <c r="AD29"/>
  <c r="AF29"/>
  <c r="AH29"/>
  <c r="AI29"/>
  <c r="AK29"/>
  <c r="AM29"/>
  <c r="AN29"/>
  <c r="AP29"/>
  <c r="AR29"/>
  <c r="AS29"/>
  <c r="AU29"/>
  <c r="AX29"/>
  <c r="BA29"/>
  <c r="BD29"/>
  <c r="BG29"/>
  <c r="BJ29"/>
  <c r="BM29"/>
  <c r="BO29"/>
  <c r="BP29"/>
  <c r="BQ29"/>
  <c r="BR29"/>
  <c r="BS29"/>
  <c r="BU29"/>
  <c r="BX29"/>
  <c r="CA29"/>
  <c r="CD29"/>
  <c r="CG29"/>
  <c r="CJ29"/>
  <c r="CM29"/>
  <c r="CP29"/>
  <c r="CS29"/>
  <c r="CV29"/>
  <c r="CY29"/>
  <c r="DB29"/>
  <c r="DE29"/>
  <c r="DH29"/>
  <c r="F29"/>
  <c r="G29"/>
  <c r="DJ29"/>
  <c r="H29"/>
  <c r="DL29"/>
  <c r="DO29"/>
  <c r="DR29"/>
  <c r="DU29"/>
  <c r="DX29"/>
  <c r="EA29"/>
  <c r="ED29"/>
  <c r="EE29"/>
  <c r="K30"/>
  <c r="L30"/>
  <c r="M30"/>
  <c r="N30"/>
  <c r="O30"/>
  <c r="P30"/>
  <c r="Q30"/>
  <c r="R30"/>
  <c r="S30"/>
  <c r="T30"/>
  <c r="V30"/>
  <c r="X30"/>
  <c r="Y30"/>
  <c r="AA30"/>
  <c r="AC30"/>
  <c r="AD30"/>
  <c r="AF30"/>
  <c r="AH30"/>
  <c r="AI30"/>
  <c r="AK30"/>
  <c r="AM30"/>
  <c r="AN30"/>
  <c r="AP30"/>
  <c r="AR30"/>
  <c r="AS30"/>
  <c r="AU30"/>
  <c r="AX30"/>
  <c r="BA30"/>
  <c r="BD30"/>
  <c r="BG30"/>
  <c r="BJ30"/>
  <c r="BM30"/>
  <c r="BO30"/>
  <c r="BP30"/>
  <c r="BQ30"/>
  <c r="BS30"/>
  <c r="BU30"/>
  <c r="BX30"/>
  <c r="CA30"/>
  <c r="CD30"/>
  <c r="CG30"/>
  <c r="CJ30"/>
  <c r="CM30"/>
  <c r="CP30"/>
  <c r="CS30"/>
  <c r="CV30"/>
  <c r="CY30"/>
  <c r="DB30"/>
  <c r="DE30"/>
  <c r="DH30"/>
  <c r="F30"/>
  <c r="G30"/>
  <c r="DJ30"/>
  <c r="H30"/>
  <c r="DL30"/>
  <c r="DO30"/>
  <c r="DR30"/>
  <c r="DU30"/>
  <c r="DX30"/>
  <c r="EA30"/>
  <c r="ED30"/>
  <c r="EE30"/>
  <c r="K31"/>
  <c r="L31"/>
  <c r="M31"/>
  <c r="O31"/>
  <c r="P31"/>
  <c r="Q31"/>
  <c r="R31"/>
  <c r="S31"/>
  <c r="T31"/>
  <c r="V31"/>
  <c r="X31"/>
  <c r="Y31"/>
  <c r="AA31"/>
  <c r="AC31"/>
  <c r="AD31"/>
  <c r="AF31"/>
  <c r="AH31"/>
  <c r="AI31"/>
  <c r="AK31"/>
  <c r="AM31"/>
  <c r="AN31"/>
  <c r="AP31"/>
  <c r="AR31"/>
  <c r="AS31"/>
  <c r="AU31"/>
  <c r="AX31"/>
  <c r="BA31"/>
  <c r="BD31"/>
  <c r="BG31"/>
  <c r="BJ31"/>
  <c r="BM31"/>
  <c r="BO31"/>
  <c r="BP31"/>
  <c r="BQ31"/>
  <c r="BR31"/>
  <c r="BS31"/>
  <c r="BU31"/>
  <c r="BX31"/>
  <c r="CA31"/>
  <c r="CD31"/>
  <c r="CG31"/>
  <c r="CJ31"/>
  <c r="CM31"/>
  <c r="CP31"/>
  <c r="CS31"/>
  <c r="CV31"/>
  <c r="CY31"/>
  <c r="DB31"/>
  <c r="DE31"/>
  <c r="DH31"/>
  <c r="F31"/>
  <c r="G31"/>
  <c r="DJ31"/>
  <c r="H31"/>
  <c r="DL31"/>
  <c r="DO31"/>
  <c r="DR31"/>
  <c r="DU31"/>
  <c r="DX31"/>
  <c r="EA31"/>
  <c r="ED31"/>
  <c r="EE31"/>
  <c r="K32"/>
  <c r="L32"/>
  <c r="M32"/>
  <c r="N32"/>
  <c r="O32"/>
  <c r="P32"/>
  <c r="Q32"/>
  <c r="R32"/>
  <c r="S32"/>
  <c r="T32"/>
  <c r="V32"/>
  <c r="X32"/>
  <c r="Y32"/>
  <c r="AA32"/>
  <c r="AC32"/>
  <c r="AD32"/>
  <c r="AF32"/>
  <c r="AH32"/>
  <c r="AI32"/>
  <c r="AK32"/>
  <c r="AM32"/>
  <c r="AN32"/>
  <c r="AP32"/>
  <c r="AR32"/>
  <c r="AS32"/>
  <c r="AU32"/>
  <c r="AX32"/>
  <c r="BA32"/>
  <c r="BD32"/>
  <c r="BG32"/>
  <c r="BJ32"/>
  <c r="BM32"/>
  <c r="BO32"/>
  <c r="BP32"/>
  <c r="BQ32"/>
  <c r="BS32"/>
  <c r="BU32"/>
  <c r="BX32"/>
  <c r="CA32"/>
  <c r="CD32"/>
  <c r="CG32"/>
  <c r="CJ32"/>
  <c r="CM32"/>
  <c r="CP32"/>
  <c r="CS32"/>
  <c r="CV32"/>
  <c r="CY32"/>
  <c r="DB32"/>
  <c r="DE32"/>
  <c r="DH32"/>
  <c r="F32"/>
  <c r="G32"/>
  <c r="DJ32"/>
  <c r="H32"/>
  <c r="DL32"/>
  <c r="DO32"/>
  <c r="DR32"/>
  <c r="DU32"/>
  <c r="DX32"/>
  <c r="EA32"/>
  <c r="ED32"/>
  <c r="EE32"/>
  <c r="K33"/>
  <c r="L33"/>
  <c r="M33"/>
  <c r="O33"/>
  <c r="P33"/>
  <c r="Q33"/>
  <c r="R33"/>
  <c r="S33"/>
  <c r="T33"/>
  <c r="V33"/>
  <c r="X33"/>
  <c r="Y33"/>
  <c r="AA33"/>
  <c r="AC33"/>
  <c r="AD33"/>
  <c r="AF33"/>
  <c r="AH33"/>
  <c r="AI33"/>
  <c r="AK33"/>
  <c r="AM33"/>
  <c r="AN33"/>
  <c r="AP33"/>
  <c r="AR33"/>
  <c r="AS33"/>
  <c r="AU33"/>
  <c r="AX33"/>
  <c r="BA33"/>
  <c r="BD33"/>
  <c r="BG33"/>
  <c r="BJ33"/>
  <c r="BM33"/>
  <c r="BO33"/>
  <c r="BP33"/>
  <c r="BQ33"/>
  <c r="BR33"/>
  <c r="BS33"/>
  <c r="BU33"/>
  <c r="BX33"/>
  <c r="CA33"/>
  <c r="CD33"/>
  <c r="CG33"/>
  <c r="CJ33"/>
  <c r="CM33"/>
  <c r="CP33"/>
  <c r="CS33"/>
  <c r="CV33"/>
  <c r="CY33"/>
  <c r="DB33"/>
  <c r="DE33"/>
  <c r="DH33"/>
  <c r="F33"/>
  <c r="G33"/>
  <c r="DJ33"/>
  <c r="H33"/>
  <c r="DL33"/>
  <c r="DO33"/>
  <c r="DR33"/>
  <c r="DU33"/>
  <c r="DX33"/>
  <c r="EA33"/>
  <c r="ED33"/>
  <c r="EE33"/>
  <c r="K34"/>
  <c r="L34"/>
  <c r="M34"/>
  <c r="N34"/>
  <c r="O34"/>
  <c r="P34"/>
  <c r="Q34"/>
  <c r="R34"/>
  <c r="S34"/>
  <c r="T34"/>
  <c r="V34"/>
  <c r="X34"/>
  <c r="Y34"/>
  <c r="AA34"/>
  <c r="AC34"/>
  <c r="AD34"/>
  <c r="AF34"/>
  <c r="AH34"/>
  <c r="AI34"/>
  <c r="AK34"/>
  <c r="AM34"/>
  <c r="AN34"/>
  <c r="AP34"/>
  <c r="AR34"/>
  <c r="AS34"/>
  <c r="AU34"/>
  <c r="AX34"/>
  <c r="BA34"/>
  <c r="BD34"/>
  <c r="BG34"/>
  <c r="BJ34"/>
  <c r="BM34"/>
  <c r="BO34"/>
  <c r="BP34"/>
  <c r="BQ34"/>
  <c r="BS34"/>
  <c r="BU34"/>
  <c r="BX34"/>
  <c r="CA34"/>
  <c r="CD34"/>
  <c r="CG34"/>
  <c r="CJ34"/>
  <c r="CM34"/>
  <c r="CP34"/>
  <c r="CS34"/>
  <c r="CV34"/>
  <c r="CY34"/>
  <c r="DB34"/>
  <c r="DE34"/>
  <c r="DH34"/>
  <c r="F34"/>
  <c r="G34"/>
  <c r="DJ34"/>
  <c r="H34"/>
  <c r="DL34"/>
  <c r="DO34"/>
  <c r="DR34"/>
  <c r="DU34"/>
  <c r="DX34"/>
  <c r="EA34"/>
  <c r="ED34"/>
  <c r="EE34"/>
  <c r="K35"/>
  <c r="L35"/>
  <c r="M35"/>
  <c r="O35"/>
  <c r="P35"/>
  <c r="Q35"/>
  <c r="R35"/>
  <c r="S35"/>
  <c r="T35"/>
  <c r="V35"/>
  <c r="X35"/>
  <c r="Y35"/>
  <c r="AA35"/>
  <c r="AC35"/>
  <c r="AD35"/>
  <c r="AF35"/>
  <c r="AH35"/>
  <c r="AI35"/>
  <c r="AK35"/>
  <c r="AM35"/>
  <c r="AN35"/>
  <c r="AP35"/>
  <c r="AR35"/>
  <c r="AS35"/>
  <c r="AU35"/>
  <c r="AX35"/>
  <c r="BA35"/>
  <c r="BD35"/>
  <c r="BG35"/>
  <c r="BJ35"/>
  <c r="BM35"/>
  <c r="BO35"/>
  <c r="BP35"/>
  <c r="BQ35"/>
  <c r="BR35"/>
  <c r="BS35"/>
  <c r="BU35"/>
  <c r="BX35"/>
  <c r="CA35"/>
  <c r="CD35"/>
  <c r="CG35"/>
  <c r="CJ35"/>
  <c r="CM35"/>
  <c r="CP35"/>
  <c r="CS35"/>
  <c r="CV35"/>
  <c r="CY35"/>
  <c r="DB35"/>
  <c r="DE35"/>
  <c r="DH35"/>
  <c r="F35"/>
  <c r="G35"/>
  <c r="DJ35"/>
  <c r="H35"/>
  <c r="DL35"/>
  <c r="DO35"/>
  <c r="DR35"/>
  <c r="DU35"/>
  <c r="DX35"/>
  <c r="EA35"/>
  <c r="ED35"/>
  <c r="EE35"/>
  <c r="K36"/>
  <c r="L36"/>
  <c r="M36"/>
  <c r="N36"/>
  <c r="O36"/>
  <c r="P36"/>
  <c r="Q36"/>
  <c r="R36"/>
  <c r="S36"/>
  <c r="T36"/>
  <c r="V36"/>
  <c r="X36"/>
  <c r="Y36"/>
  <c r="AA36"/>
  <c r="AC36"/>
  <c r="AD36"/>
  <c r="AF36"/>
  <c r="AH36"/>
  <c r="AI36"/>
  <c r="AK36"/>
  <c r="AM36"/>
  <c r="AN36"/>
  <c r="AP36"/>
  <c r="AR36"/>
  <c r="AS36"/>
  <c r="AU36"/>
  <c r="AX36"/>
  <c r="BA36"/>
  <c r="BD36"/>
  <c r="BG36"/>
  <c r="BJ36"/>
  <c r="BM36"/>
  <c r="BO36"/>
  <c r="BP36"/>
  <c r="BQ36"/>
  <c r="BS36"/>
  <c r="BU36"/>
  <c r="BX36"/>
  <c r="CA36"/>
  <c r="CD36"/>
  <c r="CG36"/>
  <c r="CJ36"/>
  <c r="CM36"/>
  <c r="CP36"/>
  <c r="CS36"/>
  <c r="CV36"/>
  <c r="CY36"/>
  <c r="DB36"/>
  <c r="DE36"/>
  <c r="DH36"/>
  <c r="F36"/>
  <c r="G36"/>
  <c r="DJ36"/>
  <c r="H36"/>
  <c r="DL36"/>
  <c r="DO36"/>
  <c r="DR36"/>
  <c r="DU36"/>
  <c r="DX36"/>
  <c r="EA36"/>
  <c r="ED36"/>
  <c r="EE36"/>
  <c r="K37"/>
  <c r="L37"/>
  <c r="M37"/>
  <c r="O37"/>
  <c r="P37"/>
  <c r="Q37"/>
  <c r="R37"/>
  <c r="S37"/>
  <c r="T37"/>
  <c r="V37"/>
  <c r="X37"/>
  <c r="Y37"/>
  <c r="AA37"/>
  <c r="AC37"/>
  <c r="AD37"/>
  <c r="AF37"/>
  <c r="AH37"/>
  <c r="AI37"/>
  <c r="AK37"/>
  <c r="AM37"/>
  <c r="AN37"/>
  <c r="AP37"/>
  <c r="AR37"/>
  <c r="AS37"/>
  <c r="AU37"/>
  <c r="AX37"/>
  <c r="BA37"/>
  <c r="BD37"/>
  <c r="BG37"/>
  <c r="BJ37"/>
  <c r="BM37"/>
  <c r="BO37"/>
  <c r="BP37"/>
  <c r="BQ37"/>
  <c r="BR37"/>
  <c r="BS37"/>
  <c r="BU37"/>
  <c r="BX37"/>
  <c r="CA37"/>
  <c r="CD37"/>
  <c r="CG37"/>
  <c r="CJ37"/>
  <c r="CM37"/>
  <c r="CP37"/>
  <c r="CS37"/>
  <c r="CV37"/>
  <c r="CY37"/>
  <c r="DB37"/>
  <c r="DE37"/>
  <c r="DH37"/>
  <c r="F37"/>
  <c r="G37"/>
  <c r="DJ37"/>
  <c r="H37"/>
  <c r="DL37"/>
  <c r="DO37"/>
  <c r="DR37"/>
  <c r="DU37"/>
  <c r="DX37"/>
  <c r="EA37"/>
  <c r="ED37"/>
  <c r="EE37"/>
  <c r="K38"/>
  <c r="L38"/>
  <c r="M38"/>
  <c r="N38"/>
  <c r="O38"/>
  <c r="P38"/>
  <c r="Q38"/>
  <c r="R38"/>
  <c r="S38"/>
  <c r="T38"/>
  <c r="V38"/>
  <c r="X38"/>
  <c r="Y38"/>
  <c r="AA38"/>
  <c r="AC38"/>
  <c r="AD38"/>
  <c r="AF38"/>
  <c r="AH38"/>
  <c r="AI38"/>
  <c r="AK38"/>
  <c r="AM38"/>
  <c r="AN38"/>
  <c r="AP38"/>
  <c r="AR38"/>
  <c r="AS38"/>
  <c r="AU38"/>
  <c r="AX38"/>
  <c r="BA38"/>
  <c r="BD38"/>
  <c r="BG38"/>
  <c r="BJ38"/>
  <c r="BM38"/>
  <c r="BO38"/>
  <c r="BP38"/>
  <c r="BQ38"/>
  <c r="BS38"/>
  <c r="BU38"/>
  <c r="BX38"/>
  <c r="CA38"/>
  <c r="CD38"/>
  <c r="CG38"/>
  <c r="CJ38"/>
  <c r="CM38"/>
  <c r="CP38"/>
  <c r="CS38"/>
  <c r="CV38"/>
  <c r="CY38"/>
  <c r="DB38"/>
  <c r="DE38"/>
  <c r="DH38"/>
  <c r="F38"/>
  <c r="G38"/>
  <c r="DJ38"/>
  <c r="H38"/>
  <c r="DL38"/>
  <c r="DO38"/>
  <c r="DR38"/>
  <c r="DU38"/>
  <c r="DX38"/>
  <c r="EA38"/>
  <c r="ED38"/>
  <c r="EE38"/>
  <c r="K39"/>
  <c r="L39"/>
  <c r="M39"/>
  <c r="O39"/>
  <c r="P39"/>
  <c r="Q39"/>
  <c r="R39"/>
  <c r="S39"/>
  <c r="T39"/>
  <c r="V39"/>
  <c r="X39"/>
  <c r="Y39"/>
  <c r="AA39"/>
  <c r="AC39"/>
  <c r="AD39"/>
  <c r="AF39"/>
  <c r="AH39"/>
  <c r="AI39"/>
  <c r="AK39"/>
  <c r="AM39"/>
  <c r="AN39"/>
  <c r="AP39"/>
  <c r="AR39"/>
  <c r="AS39"/>
  <c r="AU39"/>
  <c r="AX39"/>
  <c r="BA39"/>
  <c r="BD39"/>
  <c r="BG39"/>
  <c r="BJ39"/>
  <c r="BM39"/>
  <c r="BO39"/>
  <c r="BP39"/>
  <c r="BQ39"/>
  <c r="BR39"/>
  <c r="BS39"/>
  <c r="BU39"/>
  <c r="BX39"/>
  <c r="CA39"/>
  <c r="CD39"/>
  <c r="CG39"/>
  <c r="CJ39"/>
  <c r="CM39"/>
  <c r="CP39"/>
  <c r="CS39"/>
  <c r="CV39"/>
  <c r="CY39"/>
  <c r="DB39"/>
  <c r="DE39"/>
  <c r="DH39"/>
  <c r="F39"/>
  <c r="G39"/>
  <c r="DJ39"/>
  <c r="H39"/>
  <c r="DL39"/>
  <c r="DO39"/>
  <c r="DR39"/>
  <c r="DU39"/>
  <c r="DX39"/>
  <c r="EA39"/>
  <c r="ED39"/>
  <c r="EE39"/>
  <c r="K40"/>
  <c r="L40"/>
  <c r="M40"/>
  <c r="N40"/>
  <c r="O40"/>
  <c r="P40"/>
  <c r="Q40"/>
  <c r="R40"/>
  <c r="S40"/>
  <c r="T40"/>
  <c r="V40"/>
  <c r="X40"/>
  <c r="Y40"/>
  <c r="AA40"/>
  <c r="AC40"/>
  <c r="AD40"/>
  <c r="AF40"/>
  <c r="AH40"/>
  <c r="AI40"/>
  <c r="AK40"/>
  <c r="AM40"/>
  <c r="AN40"/>
  <c r="AP40"/>
  <c r="AR40"/>
  <c r="AS40"/>
  <c r="AU40"/>
  <c r="AX40"/>
  <c r="BA40"/>
  <c r="BD40"/>
  <c r="BG40"/>
  <c r="BJ40"/>
  <c r="BM40"/>
  <c r="BO40"/>
  <c r="BP40"/>
  <c r="BQ40"/>
  <c r="BS40"/>
  <c r="BU40"/>
  <c r="BX40"/>
  <c r="CA40"/>
  <c r="CD40"/>
  <c r="CG40"/>
  <c r="CJ40"/>
  <c r="CM40"/>
  <c r="CP40"/>
  <c r="CS40"/>
  <c r="CV40"/>
  <c r="CY40"/>
  <c r="DB40"/>
  <c r="DE40"/>
  <c r="DH40"/>
  <c r="F40"/>
  <c r="G40"/>
  <c r="DJ40"/>
  <c r="H40"/>
  <c r="DL40"/>
  <c r="DO40"/>
  <c r="DR40"/>
  <c r="DU40"/>
  <c r="DX40"/>
  <c r="EA40"/>
  <c r="ED40"/>
  <c r="EE40"/>
  <c r="K41"/>
  <c r="L41"/>
  <c r="M41"/>
  <c r="O41"/>
  <c r="P41"/>
  <c r="Q41"/>
  <c r="R41"/>
  <c r="S41"/>
  <c r="T41"/>
  <c r="V41"/>
  <c r="X41"/>
  <c r="Y41"/>
  <c r="AA41"/>
  <c r="AC41"/>
  <c r="AD41"/>
  <c r="AF41"/>
  <c r="AH41"/>
  <c r="AI41"/>
  <c r="AK41"/>
  <c r="AM41"/>
  <c r="AN41"/>
  <c r="AP41"/>
  <c r="AR41"/>
  <c r="AS41"/>
  <c r="AU41"/>
  <c r="AX41"/>
  <c r="BA41"/>
  <c r="BD41"/>
  <c r="BG41"/>
  <c r="BJ41"/>
  <c r="BM41"/>
  <c r="BO41"/>
  <c r="BP41"/>
  <c r="BQ41"/>
  <c r="BR41"/>
  <c r="BS41"/>
  <c r="BU41"/>
  <c r="BX41"/>
  <c r="CA41"/>
  <c r="CD41"/>
  <c r="CG41"/>
  <c r="CJ41"/>
  <c r="CM41"/>
  <c r="CP41"/>
  <c r="CS41"/>
  <c r="CV41"/>
  <c r="CY41"/>
  <c r="DB41"/>
  <c r="DE41"/>
  <c r="DH41"/>
  <c r="F41"/>
  <c r="G41"/>
  <c r="DJ41"/>
  <c r="H41"/>
  <c r="DL41"/>
  <c r="DO41"/>
  <c r="DR41"/>
  <c r="DU41"/>
  <c r="DX41"/>
  <c r="EA41"/>
  <c r="ED41"/>
  <c r="EE41"/>
  <c r="K42"/>
  <c r="L42"/>
  <c r="M42"/>
  <c r="N42"/>
  <c r="O42"/>
  <c r="P42"/>
  <c r="Q42"/>
  <c r="R42"/>
  <c r="S42"/>
  <c r="T42"/>
  <c r="V42"/>
  <c r="X42"/>
  <c r="Y42"/>
  <c r="AA42"/>
  <c r="AC42"/>
  <c r="AD42"/>
  <c r="AF42"/>
  <c r="AH42"/>
  <c r="AI42"/>
  <c r="AK42"/>
  <c r="AM42"/>
  <c r="AN42"/>
  <c r="AP42"/>
  <c r="AR42"/>
  <c r="AS42"/>
  <c r="AU42"/>
  <c r="AX42"/>
  <c r="BA42"/>
  <c r="BD42"/>
  <c r="BG42"/>
  <c r="BJ42"/>
  <c r="BM42"/>
  <c r="BO42"/>
  <c r="BP42"/>
  <c r="BQ42"/>
  <c r="BS42"/>
  <c r="BU42"/>
  <c r="BX42"/>
  <c r="CA42"/>
  <c r="CD42"/>
  <c r="CG42"/>
  <c r="CJ42"/>
  <c r="CM42"/>
  <c r="CP42"/>
  <c r="CS42"/>
  <c r="CV42"/>
  <c r="CY42"/>
  <c r="DB42"/>
  <c r="DE42"/>
  <c r="DH42"/>
  <c r="F42"/>
  <c r="G42"/>
  <c r="DJ42"/>
  <c r="H42"/>
  <c r="DL42"/>
  <c r="DO42"/>
  <c r="DR42"/>
  <c r="DU42"/>
  <c r="DX42"/>
  <c r="EA42"/>
  <c r="ED42"/>
  <c r="EE42"/>
  <c r="K43"/>
  <c r="L43"/>
  <c r="M43"/>
  <c r="O43"/>
  <c r="P43"/>
  <c r="Q43"/>
  <c r="R43"/>
  <c r="S43"/>
  <c r="T43"/>
  <c r="V43"/>
  <c r="X43"/>
  <c r="Y43"/>
  <c r="AA43"/>
  <c r="AC43"/>
  <c r="AD43"/>
  <c r="AF43"/>
  <c r="AH43"/>
  <c r="AI43"/>
  <c r="AK43"/>
  <c r="AM43"/>
  <c r="AN43"/>
  <c r="AP43"/>
  <c r="AR43"/>
  <c r="AS43"/>
  <c r="AU43"/>
  <c r="AX43"/>
  <c r="BA43"/>
  <c r="BD43"/>
  <c r="BG43"/>
  <c r="BJ43"/>
  <c r="BM43"/>
  <c r="BO43"/>
  <c r="BP43"/>
  <c r="BQ43"/>
  <c r="BR43"/>
  <c r="BS43"/>
  <c r="BU43"/>
  <c r="BX43"/>
  <c r="CA43"/>
  <c r="CD43"/>
  <c r="CG43"/>
  <c r="CJ43"/>
  <c r="CM43"/>
  <c r="CP43"/>
  <c r="CS43"/>
  <c r="CV43"/>
  <c r="CY43"/>
  <c r="DB43"/>
  <c r="DE43"/>
  <c r="DH43"/>
  <c r="F43"/>
  <c r="G43"/>
  <c r="DJ43"/>
  <c r="H43"/>
  <c r="DL43"/>
  <c r="DO43"/>
  <c r="DR43"/>
  <c r="DU43"/>
  <c r="DX43"/>
  <c r="EA43"/>
  <c r="ED43"/>
  <c r="EE43"/>
  <c r="K44"/>
  <c r="L44"/>
  <c r="M44"/>
  <c r="N44"/>
  <c r="O44"/>
  <c r="P44"/>
  <c r="Q44"/>
  <c r="R44"/>
  <c r="S44"/>
  <c r="T44"/>
  <c r="V44"/>
  <c r="X44"/>
  <c r="Y44"/>
  <c r="AA44"/>
  <c r="AC44"/>
  <c r="AD44"/>
  <c r="AF44"/>
  <c r="AH44"/>
  <c r="AI44"/>
  <c r="AK44"/>
  <c r="AM44"/>
  <c r="AN44"/>
  <c r="AP44"/>
  <c r="AR44"/>
  <c r="AS44"/>
  <c r="AU44"/>
  <c r="AX44"/>
  <c r="BA44"/>
  <c r="BD44"/>
  <c r="BG44"/>
  <c r="BJ44"/>
  <c r="BM44"/>
  <c r="BO44"/>
  <c r="BP44"/>
  <c r="BQ44"/>
  <c r="BS44"/>
  <c r="BU44"/>
  <c r="BX44"/>
  <c r="CA44"/>
  <c r="CD44"/>
  <c r="CG44"/>
  <c r="CJ44"/>
  <c r="CM44"/>
  <c r="CP44"/>
  <c r="CS44"/>
  <c r="CV44"/>
  <c r="CY44"/>
  <c r="DB44"/>
  <c r="DE44"/>
  <c r="DH44"/>
  <c r="F44"/>
  <c r="G44"/>
  <c r="DJ44"/>
  <c r="H44"/>
  <c r="DL44"/>
  <c r="DO44"/>
  <c r="DR44"/>
  <c r="DU44"/>
  <c r="DX44"/>
  <c r="EA44"/>
  <c r="ED44"/>
  <c r="EE44"/>
  <c r="K45"/>
  <c r="L45"/>
  <c r="M45"/>
  <c r="O45"/>
  <c r="P45"/>
  <c r="Q45"/>
  <c r="R45"/>
  <c r="S45"/>
  <c r="T45"/>
  <c r="V45"/>
  <c r="X45"/>
  <c r="Y45"/>
  <c r="AA45"/>
  <c r="AC45"/>
  <c r="AD45"/>
  <c r="AF45"/>
  <c r="AH45"/>
  <c r="AI45"/>
  <c r="AK45"/>
  <c r="AM45"/>
  <c r="AN45"/>
  <c r="AP45"/>
  <c r="AR45"/>
  <c r="AS45"/>
  <c r="AU45"/>
  <c r="AX45"/>
  <c r="BA45"/>
  <c r="BD45"/>
  <c r="BG45"/>
  <c r="BJ45"/>
  <c r="BM45"/>
  <c r="BO45"/>
  <c r="BP45"/>
  <c r="BQ45"/>
  <c r="BR45"/>
  <c r="BS45"/>
  <c r="BU45"/>
  <c r="BX45"/>
  <c r="CA45"/>
  <c r="CD45"/>
  <c r="CG45"/>
  <c r="CJ45"/>
  <c r="CM45"/>
  <c r="CP45"/>
  <c r="CS45"/>
  <c r="CV45"/>
  <c r="CY45"/>
  <c r="DB45"/>
  <c r="DE45"/>
  <c r="DH45"/>
  <c r="F45"/>
  <c r="G45"/>
  <c r="DJ45"/>
  <c r="H45"/>
  <c r="DL45"/>
  <c r="DO45"/>
  <c r="DR45"/>
  <c r="DU45"/>
  <c r="DX45"/>
  <c r="EA45"/>
  <c r="ED45"/>
  <c r="EE45"/>
  <c r="K46"/>
  <c r="L46"/>
  <c r="M46"/>
  <c r="N46"/>
  <c r="O46"/>
  <c r="P46"/>
  <c r="Q46"/>
  <c r="R46"/>
  <c r="S46"/>
  <c r="T46"/>
  <c r="V46"/>
  <c r="X46"/>
  <c r="Y46"/>
  <c r="AA46"/>
  <c r="AC46"/>
  <c r="AD46"/>
  <c r="AF46"/>
  <c r="AH46"/>
  <c r="AI46"/>
  <c r="AK46"/>
  <c r="AM46"/>
  <c r="AN46"/>
  <c r="AP46"/>
  <c r="AR46"/>
  <c r="AS46"/>
  <c r="AU46"/>
  <c r="AX46"/>
  <c r="BA46"/>
  <c r="BD46"/>
  <c r="BG46"/>
  <c r="BJ46"/>
  <c r="BM46"/>
  <c r="BO46"/>
  <c r="BP46"/>
  <c r="BQ46"/>
  <c r="BS46"/>
  <c r="BU46"/>
  <c r="BX46"/>
  <c r="CA46"/>
  <c r="CD46"/>
  <c r="CG46"/>
  <c r="CJ46"/>
  <c r="CM46"/>
  <c r="CP46"/>
  <c r="CS46"/>
  <c r="CV46"/>
  <c r="CY46"/>
  <c r="DB46"/>
  <c r="DE46"/>
  <c r="DH46"/>
  <c r="F46"/>
  <c r="G46"/>
  <c r="DJ46"/>
  <c r="H46"/>
  <c r="DL46"/>
  <c r="DO46"/>
  <c r="DR46"/>
  <c r="DU46"/>
  <c r="DX46"/>
  <c r="EA46"/>
  <c r="ED46"/>
  <c r="EE46"/>
  <c r="K47"/>
  <c r="L47"/>
  <c r="M47"/>
  <c r="O47"/>
  <c r="P47"/>
  <c r="Q47"/>
  <c r="R47"/>
  <c r="S47"/>
  <c r="T47"/>
  <c r="V47"/>
  <c r="X47"/>
  <c r="Y47"/>
  <c r="AA47"/>
  <c r="AC47"/>
  <c r="AD47"/>
  <c r="AF47"/>
  <c r="AH47"/>
  <c r="AI47"/>
  <c r="AK47"/>
  <c r="AM47"/>
  <c r="AN47"/>
  <c r="AP47"/>
  <c r="AR47"/>
  <c r="AS47"/>
  <c r="AU47"/>
  <c r="AX47"/>
  <c r="BA47"/>
  <c r="BD47"/>
  <c r="BG47"/>
  <c r="BJ47"/>
  <c r="BM47"/>
  <c r="BO47"/>
  <c r="BP47"/>
  <c r="BQ47"/>
  <c r="BR47"/>
  <c r="BS47"/>
  <c r="BU47"/>
  <c r="BX47"/>
  <c r="CA47"/>
  <c r="CD47"/>
  <c r="CG47"/>
  <c r="CJ47"/>
  <c r="CM47"/>
  <c r="CP47"/>
  <c r="CS47"/>
  <c r="CV47"/>
  <c r="CY47"/>
  <c r="DB47"/>
  <c r="DE47"/>
  <c r="DI47"/>
  <c r="DJ47"/>
  <c r="H47"/>
  <c r="DL47"/>
  <c r="DO47"/>
  <c r="DR47"/>
  <c r="DU47"/>
  <c r="DX47"/>
  <c r="EA47"/>
  <c r="ED47"/>
  <c r="F47"/>
  <c r="G47"/>
  <c r="H48"/>
  <c r="K48"/>
  <c r="L48"/>
  <c r="M48"/>
  <c r="N48"/>
  <c r="O48"/>
  <c r="P48"/>
  <c r="Q48"/>
  <c r="R48"/>
  <c r="T48"/>
  <c r="V48"/>
  <c r="X48"/>
  <c r="Y48"/>
  <c r="AA48"/>
  <c r="AC48"/>
  <c r="AD48"/>
  <c r="AF48"/>
  <c r="AH48"/>
  <c r="AI48"/>
  <c r="AK48"/>
  <c r="AM48"/>
  <c r="AN48"/>
  <c r="AP48"/>
  <c r="AR48"/>
  <c r="AS48"/>
  <c r="AU48"/>
  <c r="AX48"/>
  <c r="BA48"/>
  <c r="BD48"/>
  <c r="BG48"/>
  <c r="BJ48"/>
  <c r="BM48"/>
  <c r="BO48"/>
  <c r="BP48"/>
  <c r="BQ48"/>
  <c r="BR48"/>
  <c r="BS48"/>
  <c r="BU48"/>
  <c r="BX48"/>
  <c r="CA48"/>
  <c r="CD48"/>
  <c r="CG48"/>
  <c r="CJ48"/>
  <c r="CM48"/>
  <c r="CP48"/>
  <c r="CS48"/>
  <c r="CV48"/>
  <c r="CY48"/>
  <c r="DB48"/>
  <c r="DE48"/>
  <c r="DH48"/>
  <c r="DI48"/>
  <c r="DJ48"/>
  <c r="DL48"/>
  <c r="DO48"/>
  <c r="DR48"/>
  <c r="DU48"/>
  <c r="DX48"/>
  <c r="EA48"/>
  <c r="ED48"/>
  <c r="EE48"/>
  <c r="H49"/>
  <c r="K49"/>
  <c r="L49"/>
  <c r="M49"/>
  <c r="N49"/>
  <c r="O49"/>
  <c r="P49"/>
  <c r="Q49"/>
  <c r="R49"/>
  <c r="S49"/>
  <c r="T49"/>
  <c r="V49"/>
  <c r="X49"/>
  <c r="Y49"/>
  <c r="AA49"/>
  <c r="AC49"/>
  <c r="AD49"/>
  <c r="AF49"/>
  <c r="AH49"/>
  <c r="AI49"/>
  <c r="AK49"/>
  <c r="AM49"/>
  <c r="AN49"/>
  <c r="AP49"/>
  <c r="AR49"/>
  <c r="AS49"/>
  <c r="AU49"/>
  <c r="AX49"/>
  <c r="BA49"/>
  <c r="BD49"/>
  <c r="BG49"/>
  <c r="BJ49"/>
  <c r="BM49"/>
  <c r="BO49"/>
  <c r="BP49"/>
  <c r="BQ49"/>
  <c r="BR49"/>
  <c r="BS49"/>
  <c r="BU49"/>
  <c r="BX49"/>
  <c r="CA49"/>
  <c r="CD49"/>
  <c r="CG49"/>
  <c r="CJ49"/>
  <c r="CM49"/>
  <c r="CP49"/>
  <c r="CS49"/>
  <c r="CV49"/>
  <c r="CY49"/>
  <c r="DB49"/>
  <c r="DE49"/>
  <c r="DH49"/>
  <c r="DI49"/>
  <c r="DJ49"/>
  <c r="DL49"/>
  <c r="DO49"/>
  <c r="DR49"/>
  <c r="DU49"/>
  <c r="DX49"/>
  <c r="EA49"/>
  <c r="ED49"/>
  <c r="EE49"/>
  <c r="H50"/>
  <c r="K50"/>
  <c r="L50"/>
  <c r="M50"/>
  <c r="N50"/>
  <c r="O50"/>
  <c r="P50"/>
  <c r="Q50"/>
  <c r="R50"/>
  <c r="T50"/>
  <c r="V50"/>
  <c r="X50"/>
  <c r="Y50"/>
  <c r="AA50"/>
  <c r="AC50"/>
  <c r="AD50"/>
  <c r="AF50"/>
  <c r="AH50"/>
  <c r="AI50"/>
  <c r="AK50"/>
  <c r="AM50"/>
  <c r="AN50"/>
  <c r="AP50"/>
  <c r="AR50"/>
  <c r="AS50"/>
  <c r="AU50"/>
  <c r="AX50"/>
  <c r="BA50"/>
  <c r="BD50"/>
  <c r="BG50"/>
  <c r="BJ50"/>
  <c r="BM50"/>
  <c r="BO50"/>
  <c r="BP50"/>
  <c r="BQ50"/>
  <c r="BR50"/>
  <c r="BS50"/>
  <c r="BU50"/>
  <c r="BX50"/>
  <c r="CA50"/>
  <c r="CD50"/>
  <c r="CG50"/>
  <c r="CJ50"/>
  <c r="CM50"/>
  <c r="CP50"/>
  <c r="CS50"/>
  <c r="CV50"/>
  <c r="CY50"/>
  <c r="DB50"/>
  <c r="DE50"/>
  <c r="DH50"/>
  <c r="DI50"/>
  <c r="DJ50"/>
  <c r="DL50"/>
  <c r="DO50"/>
  <c r="DR50"/>
  <c r="DU50"/>
  <c r="DX50"/>
  <c r="EA50"/>
  <c r="ED50"/>
  <c r="EE50"/>
  <c r="H51"/>
  <c r="K51"/>
  <c r="L51"/>
  <c r="M51"/>
  <c r="N51"/>
  <c r="O51"/>
  <c r="P51"/>
  <c r="Q51"/>
  <c r="R51"/>
  <c r="S51"/>
  <c r="T51"/>
  <c r="V51"/>
  <c r="X51"/>
  <c r="Y51"/>
  <c r="AA51"/>
  <c r="AC51"/>
  <c r="AD51"/>
  <c r="AF51"/>
  <c r="AH51"/>
  <c r="AI51"/>
  <c r="AK51"/>
  <c r="AM51"/>
  <c r="AN51"/>
  <c r="AP51"/>
  <c r="AR51"/>
  <c r="AS51"/>
  <c r="AU51"/>
  <c r="AX51"/>
  <c r="BA51"/>
  <c r="BD51"/>
  <c r="BG51"/>
  <c r="BJ51"/>
  <c r="BM51"/>
  <c r="BO51"/>
  <c r="BP51"/>
  <c r="BQ51"/>
  <c r="BR51"/>
  <c r="BS51"/>
  <c r="BU51"/>
  <c r="BX51"/>
  <c r="CA51"/>
  <c r="CD51"/>
  <c r="CG51"/>
  <c r="CJ51"/>
  <c r="CM51"/>
  <c r="CP51"/>
  <c r="CS51"/>
  <c r="CV51"/>
  <c r="CY51"/>
  <c r="DB51"/>
  <c r="DE51"/>
  <c r="DH51"/>
  <c r="DI51"/>
  <c r="DJ51"/>
  <c r="DL51"/>
  <c r="DO51"/>
  <c r="DR51"/>
  <c r="DU51"/>
  <c r="DX51"/>
  <c r="EA51"/>
  <c r="ED51"/>
  <c r="EE51"/>
  <c r="H52"/>
  <c r="K52"/>
  <c r="L52"/>
  <c r="M52"/>
  <c r="N52"/>
  <c r="O52"/>
  <c r="P52"/>
  <c r="Q52"/>
  <c r="R52"/>
  <c r="T52"/>
  <c r="V52"/>
  <c r="X52"/>
  <c r="Y52"/>
  <c r="AA52"/>
  <c r="AC52"/>
  <c r="AD52"/>
  <c r="AF52"/>
  <c r="AH52"/>
  <c r="AI52"/>
  <c r="AK52"/>
  <c r="AM52"/>
  <c r="AN52"/>
  <c r="AP52"/>
  <c r="AR52"/>
  <c r="AS52"/>
  <c r="AU52"/>
  <c r="AX52"/>
  <c r="BA52"/>
  <c r="BD52"/>
  <c r="BG52"/>
  <c r="BJ52"/>
  <c r="BM52"/>
  <c r="BO52"/>
  <c r="BP52"/>
  <c r="BQ52"/>
  <c r="BR52"/>
  <c r="BS52"/>
  <c r="BU52"/>
  <c r="BX52"/>
  <c r="CA52"/>
  <c r="CD52"/>
  <c r="CG52"/>
  <c r="CJ52"/>
  <c r="CM52"/>
  <c r="CP52"/>
  <c r="CS52"/>
  <c r="CV52"/>
  <c r="CY52"/>
  <c r="DB52"/>
  <c r="DE52"/>
  <c r="DH52"/>
  <c r="DI52"/>
  <c r="DJ52"/>
  <c r="DL52"/>
  <c r="DO52"/>
  <c r="DR52"/>
  <c r="DU52"/>
  <c r="DX52"/>
  <c r="EA52"/>
  <c r="ED52"/>
  <c r="EE52"/>
  <c r="H53"/>
  <c r="K53"/>
  <c r="L53"/>
  <c r="M53"/>
  <c r="N53"/>
  <c r="O53"/>
  <c r="P53"/>
  <c r="Q53"/>
  <c r="R53"/>
  <c r="S53"/>
  <c r="T53"/>
  <c r="V53"/>
  <c r="X53"/>
  <c r="Y53"/>
  <c r="AA53"/>
  <c r="AC53"/>
  <c r="AD53"/>
  <c r="AF53"/>
  <c r="AH53"/>
  <c r="AI53"/>
  <c r="AK53"/>
  <c r="AM53"/>
  <c r="AN53"/>
  <c r="AP53"/>
  <c r="AR53"/>
  <c r="AS53"/>
  <c r="AU53"/>
  <c r="AX53"/>
  <c r="BA53"/>
  <c r="BD53"/>
  <c r="BG53"/>
  <c r="BJ53"/>
  <c r="BM53"/>
  <c r="BO53"/>
  <c r="BP53"/>
  <c r="BQ53"/>
  <c r="BR53"/>
  <c r="BS53"/>
  <c r="BU53"/>
  <c r="BX53"/>
  <c r="CA53"/>
  <c r="CD53"/>
  <c r="CG53"/>
  <c r="CJ53"/>
  <c r="CM53"/>
  <c r="CP53"/>
  <c r="CS53"/>
  <c r="CV53"/>
  <c r="CY53"/>
  <c r="DB53"/>
  <c r="DE53"/>
  <c r="DH53"/>
  <c r="DI53"/>
  <c r="DJ53"/>
  <c r="DL53"/>
  <c r="DO53"/>
  <c r="DR53"/>
  <c r="DU53"/>
  <c r="DX53"/>
  <c r="EA53"/>
  <c r="ED53"/>
  <c r="EE53"/>
  <c r="H54"/>
  <c r="K54"/>
  <c r="L54"/>
  <c r="M54"/>
  <c r="N54"/>
  <c r="O54"/>
  <c r="P54"/>
  <c r="Q54"/>
  <c r="R54"/>
  <c r="T54"/>
  <c r="V54"/>
  <c r="X54"/>
  <c r="Y54"/>
  <c r="AA54"/>
  <c r="AC54"/>
  <c r="AD54"/>
  <c r="AF54"/>
  <c r="AH54"/>
  <c r="AI54"/>
  <c r="AK54"/>
  <c r="AM54"/>
  <c r="AN54"/>
  <c r="AP54"/>
  <c r="AR54"/>
  <c r="AS54"/>
  <c r="AU54"/>
  <c r="AX54"/>
  <c r="BA54"/>
  <c r="BD54"/>
  <c r="BG54"/>
  <c r="BJ54"/>
  <c r="BM54"/>
  <c r="BO54"/>
  <c r="BP54"/>
  <c r="BQ54"/>
  <c r="BR54"/>
  <c r="BS54"/>
  <c r="BU54"/>
  <c r="BX54"/>
  <c r="CA54"/>
  <c r="CD54"/>
  <c r="CG54"/>
  <c r="CJ54"/>
  <c r="CM54"/>
  <c r="CP54"/>
  <c r="CS54"/>
  <c r="CV54"/>
  <c r="CY54"/>
  <c r="DB54"/>
  <c r="DE54"/>
  <c r="DH54"/>
  <c r="DI54"/>
  <c r="DJ54"/>
  <c r="DL54"/>
  <c r="DO54"/>
  <c r="DR54"/>
  <c r="DU54"/>
  <c r="DX54"/>
  <c r="EA54"/>
  <c r="ED54"/>
  <c r="EE54"/>
  <c r="H55"/>
  <c r="K55"/>
  <c r="L55"/>
  <c r="M55"/>
  <c r="N55"/>
  <c r="O55"/>
  <c r="P55"/>
  <c r="Q55"/>
  <c r="R55"/>
  <c r="S55"/>
  <c r="T55"/>
  <c r="V55"/>
  <c r="X55"/>
  <c r="Y55"/>
  <c r="AA55"/>
  <c r="AC55"/>
  <c r="AD55"/>
  <c r="AF55"/>
  <c r="AH55"/>
  <c r="AI55"/>
  <c r="AK55"/>
  <c r="AM55"/>
  <c r="AN55"/>
  <c r="AP55"/>
  <c r="AR55"/>
  <c r="AS55"/>
  <c r="AU55"/>
  <c r="AX55"/>
  <c r="BA55"/>
  <c r="BD55"/>
  <c r="BG55"/>
  <c r="BJ55"/>
  <c r="BM55"/>
  <c r="BO55"/>
  <c r="BP55"/>
  <c r="BQ55"/>
  <c r="BR55"/>
  <c r="BS55"/>
  <c r="BU55"/>
  <c r="BX55"/>
  <c r="CA55"/>
  <c r="CD55"/>
  <c r="CG55"/>
  <c r="CJ55"/>
  <c r="CM55"/>
  <c r="CP55"/>
  <c r="CS55"/>
  <c r="CV55"/>
  <c r="CY55"/>
  <c r="DB55"/>
  <c r="DE55"/>
  <c r="DH55"/>
  <c r="DI55"/>
  <c r="DJ55"/>
  <c r="DL55"/>
  <c r="DO55"/>
  <c r="DR55"/>
  <c r="DU55"/>
  <c r="DX55"/>
  <c r="EA55"/>
  <c r="ED55"/>
  <c r="EE55"/>
  <c r="H56"/>
  <c r="K56"/>
  <c r="L56"/>
  <c r="M56"/>
  <c r="N56"/>
  <c r="O56"/>
  <c r="P56"/>
  <c r="Q56"/>
  <c r="R56"/>
  <c r="T56"/>
  <c r="V56"/>
  <c r="X56"/>
  <c r="Y56"/>
  <c r="AA56"/>
  <c r="AC56"/>
  <c r="AD56"/>
  <c r="AF56"/>
  <c r="AH56"/>
  <c r="AI56"/>
  <c r="AK56"/>
  <c r="AM56"/>
  <c r="AN56"/>
  <c r="AP56"/>
  <c r="AR56"/>
  <c r="AS56"/>
  <c r="AU56"/>
  <c r="AX56"/>
  <c r="BA56"/>
  <c r="BD56"/>
  <c r="BG56"/>
  <c r="BJ56"/>
  <c r="BM56"/>
  <c r="BO56"/>
  <c r="BP56"/>
  <c r="BQ56"/>
  <c r="BR56"/>
  <c r="BS56"/>
  <c r="BU56"/>
  <c r="BX56"/>
  <c r="CA56"/>
  <c r="CD56"/>
  <c r="CG56"/>
  <c r="CJ56"/>
  <c r="CM56"/>
  <c r="CP56"/>
  <c r="CS56"/>
  <c r="CV56"/>
  <c r="CY56"/>
  <c r="DB56"/>
  <c r="DE56"/>
  <c r="DH56"/>
  <c r="DI56"/>
  <c r="DJ56"/>
  <c r="DL56"/>
  <c r="DO56"/>
  <c r="DR56"/>
  <c r="DU56"/>
  <c r="DX56"/>
  <c r="EA56"/>
  <c r="ED56"/>
  <c r="EE56"/>
  <c r="H57"/>
  <c r="K57"/>
  <c r="L57"/>
  <c r="M57"/>
  <c r="N57"/>
  <c r="O57"/>
  <c r="P57"/>
  <c r="Q57"/>
  <c r="R57"/>
  <c r="S57"/>
  <c r="T57"/>
  <c r="V57"/>
  <c r="X57"/>
  <c r="Y57"/>
  <c r="AA57"/>
  <c r="AC57"/>
  <c r="AD57"/>
  <c r="AF57"/>
  <c r="AH57"/>
  <c r="AI57"/>
  <c r="AK57"/>
  <c r="AM57"/>
  <c r="AN57"/>
  <c r="AP57"/>
  <c r="AR57"/>
  <c r="AS57"/>
  <c r="AU57"/>
  <c r="AX57"/>
  <c r="BA57"/>
  <c r="BD57"/>
  <c r="BG57"/>
  <c r="BJ57"/>
  <c r="BM57"/>
  <c r="BO57"/>
  <c r="BP57"/>
  <c r="BQ57"/>
  <c r="BR57"/>
  <c r="BS57"/>
  <c r="BU57"/>
  <c r="BX57"/>
  <c r="CA57"/>
  <c r="CD57"/>
  <c r="CG57"/>
  <c r="CJ57"/>
  <c r="CM57"/>
  <c r="CP57"/>
  <c r="CS57"/>
  <c r="CV57"/>
  <c r="CY57"/>
  <c r="DB57"/>
  <c r="DE57"/>
  <c r="DH57"/>
  <c r="DI57"/>
  <c r="DJ57"/>
  <c r="DL57"/>
  <c r="DO57"/>
  <c r="DR57"/>
  <c r="DU57"/>
  <c r="DX57"/>
  <c r="EA57"/>
  <c r="ED57"/>
  <c r="EE57"/>
  <c r="H58"/>
  <c r="K58"/>
  <c r="L58"/>
  <c r="M58"/>
  <c r="N58"/>
  <c r="O58"/>
  <c r="P58"/>
  <c r="Q58"/>
  <c r="R58"/>
  <c r="T58"/>
  <c r="V58"/>
  <c r="X58"/>
  <c r="Y58"/>
  <c r="AA58"/>
  <c r="AC58"/>
  <c r="AD58"/>
  <c r="AF58"/>
  <c r="AH58"/>
  <c r="AI58"/>
  <c r="AK58"/>
  <c r="AM58"/>
  <c r="AN58"/>
  <c r="AP58"/>
  <c r="AR58"/>
  <c r="AS58"/>
  <c r="AU58"/>
  <c r="AX58"/>
  <c r="BA58"/>
  <c r="BD58"/>
  <c r="BG58"/>
  <c r="BJ58"/>
  <c r="BM58"/>
  <c r="BO58"/>
  <c r="BP58"/>
  <c r="BQ58"/>
  <c r="BR58"/>
  <c r="BS58"/>
  <c r="BU58"/>
  <c r="BX58"/>
  <c r="CA58"/>
  <c r="CD58"/>
  <c r="CG58"/>
  <c r="CJ58"/>
  <c r="CM58"/>
  <c r="CP58"/>
  <c r="CS58"/>
  <c r="CV58"/>
  <c r="CY58"/>
  <c r="DB58"/>
  <c r="DE58"/>
  <c r="DH58"/>
  <c r="DI58"/>
  <c r="DJ58"/>
  <c r="DL58"/>
  <c r="DO58"/>
  <c r="DR58"/>
  <c r="DU58"/>
  <c r="DX58"/>
  <c r="EA58"/>
  <c r="ED58"/>
  <c r="EE58"/>
  <c r="F59"/>
  <c r="G59"/>
  <c r="K59"/>
  <c r="L59"/>
  <c r="M59"/>
  <c r="N59"/>
  <c r="O59"/>
  <c r="P59"/>
  <c r="Q59"/>
  <c r="R59"/>
  <c r="S59"/>
  <c r="T59"/>
  <c r="V59"/>
  <c r="X59"/>
  <c r="Y59"/>
  <c r="AA59"/>
  <c r="AC59"/>
  <c r="AD59"/>
  <c r="AF59"/>
  <c r="AH59"/>
  <c r="AI59"/>
  <c r="AK59"/>
  <c r="AM59"/>
  <c r="AN59"/>
  <c r="AP59"/>
  <c r="AR59"/>
  <c r="AS59"/>
  <c r="AU59"/>
  <c r="AX59"/>
  <c r="BA59"/>
  <c r="BD59"/>
  <c r="BG59"/>
  <c r="BJ59"/>
  <c r="BM59"/>
  <c r="BO59"/>
  <c r="BP59"/>
  <c r="BQ59"/>
  <c r="BR59"/>
  <c r="BS59"/>
  <c r="BU59"/>
  <c r="BX59"/>
  <c r="CA59"/>
  <c r="CD59"/>
  <c r="CG59"/>
  <c r="CJ59"/>
  <c r="CM59"/>
  <c r="CP59"/>
  <c r="CS59"/>
  <c r="CV59"/>
  <c r="CY59"/>
  <c r="DB59"/>
  <c r="DE59"/>
  <c r="DI59"/>
  <c r="DJ59"/>
  <c r="H59"/>
  <c r="DL59"/>
  <c r="DO59"/>
  <c r="DR59"/>
  <c r="DU59"/>
  <c r="DX59"/>
  <c r="EA59"/>
  <c r="EE59"/>
  <c r="H60"/>
  <c r="K60"/>
  <c r="L60"/>
  <c r="M60"/>
  <c r="N60"/>
  <c r="O60"/>
  <c r="P60"/>
  <c r="Q60"/>
  <c r="R60"/>
  <c r="S60"/>
  <c r="T60"/>
  <c r="V60"/>
  <c r="X60"/>
  <c r="Y60"/>
  <c r="AA60"/>
  <c r="AC60"/>
  <c r="AD60"/>
  <c r="AF60"/>
  <c r="AH60"/>
  <c r="AI60"/>
  <c r="AK60"/>
  <c r="AM60"/>
  <c r="AN60"/>
  <c r="AP60"/>
  <c r="AR60"/>
  <c r="AS60"/>
  <c r="AU60"/>
  <c r="AX60"/>
  <c r="BA60"/>
  <c r="BD60"/>
  <c r="BG60"/>
  <c r="BJ60"/>
  <c r="BM60"/>
  <c r="BO60"/>
  <c r="BP60"/>
  <c r="BQ60"/>
  <c r="BR60"/>
  <c r="BS60"/>
  <c r="BU60"/>
  <c r="BX60"/>
  <c r="CA60"/>
  <c r="CD60"/>
  <c r="CG60"/>
  <c r="CJ60"/>
  <c r="CM60"/>
  <c r="CP60"/>
  <c r="CS60"/>
  <c r="CV60"/>
  <c r="CY60"/>
  <c r="DB60"/>
  <c r="DE60"/>
  <c r="DH60"/>
  <c r="DI60"/>
  <c r="DJ60"/>
  <c r="DL60"/>
  <c r="DO60"/>
  <c r="DR60"/>
  <c r="DU60"/>
  <c r="DX60"/>
  <c r="EA60"/>
  <c r="ED60"/>
  <c r="EE60"/>
  <c r="H61"/>
  <c r="K61"/>
  <c r="L61"/>
  <c r="M61"/>
  <c r="N61"/>
  <c r="O61"/>
  <c r="P61"/>
  <c r="Q61"/>
  <c r="R61"/>
  <c r="T61"/>
  <c r="V61"/>
  <c r="X61"/>
  <c r="Y61"/>
  <c r="AA61"/>
  <c r="AC61"/>
  <c r="AD61"/>
  <c r="AF61"/>
  <c r="AH61"/>
  <c r="AI61"/>
  <c r="AK61"/>
  <c r="AM61"/>
  <c r="AN61"/>
  <c r="AP61"/>
  <c r="AR61"/>
  <c r="AS61"/>
  <c r="AU61"/>
  <c r="AX61"/>
  <c r="BA61"/>
  <c r="BD61"/>
  <c r="BG61"/>
  <c r="BJ61"/>
  <c r="BM61"/>
  <c r="BO61"/>
  <c r="BP61"/>
  <c r="BQ61"/>
  <c r="BR61"/>
  <c r="BS61"/>
  <c r="BU61"/>
  <c r="BX61"/>
  <c r="CA61"/>
  <c r="CD61"/>
  <c r="CG61"/>
  <c r="CJ61"/>
  <c r="CM61"/>
  <c r="CP61"/>
  <c r="CS61"/>
  <c r="CV61"/>
  <c r="CY61"/>
  <c r="DB61"/>
  <c r="DE61"/>
  <c r="DH61"/>
  <c r="DI61"/>
  <c r="DJ61"/>
  <c r="DL61"/>
  <c r="DO61"/>
  <c r="DR61"/>
  <c r="DU61"/>
  <c r="DX61"/>
  <c r="EA61"/>
  <c r="ED61"/>
  <c r="EE61"/>
  <c r="H62"/>
  <c r="K62"/>
  <c r="L62"/>
  <c r="M62"/>
  <c r="N62"/>
  <c r="O62"/>
  <c r="P62"/>
  <c r="Q62"/>
  <c r="R62"/>
  <c r="S62"/>
  <c r="T62"/>
  <c r="V62"/>
  <c r="X62"/>
  <c r="Y62"/>
  <c r="AA62"/>
  <c r="AC62"/>
  <c r="AD62"/>
  <c r="AF62"/>
  <c r="AH62"/>
  <c r="AI62"/>
  <c r="AK62"/>
  <c r="AM62"/>
  <c r="AN62"/>
  <c r="AP62"/>
  <c r="AR62"/>
  <c r="AS62"/>
  <c r="AU62"/>
  <c r="AX62"/>
  <c r="BA62"/>
  <c r="BD62"/>
  <c r="BG62"/>
  <c r="BJ62"/>
  <c r="BM62"/>
  <c r="BO62"/>
  <c r="BP62"/>
  <c r="BQ62"/>
  <c r="BR62"/>
  <c r="BS62"/>
  <c r="BU62"/>
  <c r="BX62"/>
  <c r="CA62"/>
  <c r="CD62"/>
  <c r="CG62"/>
  <c r="CJ62"/>
  <c r="CM62"/>
  <c r="CP62"/>
  <c r="CS62"/>
  <c r="CV62"/>
  <c r="CY62"/>
  <c r="DB62"/>
  <c r="DE62"/>
  <c r="DH62"/>
  <c r="DI62"/>
  <c r="DJ62"/>
  <c r="DL62"/>
  <c r="DO62"/>
  <c r="DR62"/>
  <c r="DU62"/>
  <c r="DX62"/>
  <c r="EA62"/>
  <c r="ED62"/>
  <c r="EE62"/>
  <c r="H63"/>
  <c r="K63"/>
  <c r="L63"/>
  <c r="M63"/>
  <c r="N63"/>
  <c r="O63"/>
  <c r="P63"/>
  <c r="Q63"/>
  <c r="R63"/>
  <c r="T63"/>
  <c r="V63"/>
  <c r="X63"/>
  <c r="Y63"/>
  <c r="AA63"/>
  <c r="AC63"/>
  <c r="AD63"/>
  <c r="AF63"/>
  <c r="AH63"/>
  <c r="AI63"/>
  <c r="AK63"/>
  <c r="AM63"/>
  <c r="AN63"/>
  <c r="AP63"/>
  <c r="AR63"/>
  <c r="AS63"/>
  <c r="AU63"/>
  <c r="AX63"/>
  <c r="BA63"/>
  <c r="BD63"/>
  <c r="BG63"/>
  <c r="BJ63"/>
  <c r="BM63"/>
  <c r="BO63"/>
  <c r="BP63"/>
  <c r="BQ63"/>
  <c r="BR63"/>
  <c r="BS63"/>
  <c r="BU63"/>
  <c r="BX63"/>
  <c r="CA63"/>
  <c r="CD63"/>
  <c r="CG63"/>
  <c r="CJ63"/>
  <c r="CM63"/>
  <c r="CP63"/>
  <c r="CS63"/>
  <c r="CV63"/>
  <c r="CY63"/>
  <c r="DB63"/>
  <c r="DE63"/>
  <c r="DH63"/>
  <c r="DI63"/>
  <c r="DJ63"/>
  <c r="DL63"/>
  <c r="DO63"/>
  <c r="DR63"/>
  <c r="DU63"/>
  <c r="DX63"/>
  <c r="EA63"/>
  <c r="ED63"/>
  <c r="EE63"/>
  <c r="H64"/>
  <c r="K64"/>
  <c r="L64"/>
  <c r="M64"/>
  <c r="N64"/>
  <c r="O64"/>
  <c r="P64"/>
  <c r="Q64"/>
  <c r="R64"/>
  <c r="S64"/>
  <c r="T64"/>
  <c r="V64"/>
  <c r="X64"/>
  <c r="Y64"/>
  <c r="AA64"/>
  <c r="AC64"/>
  <c r="AD64"/>
  <c r="AF64"/>
  <c r="AH64"/>
  <c r="AI64"/>
  <c r="AK64"/>
  <c r="AM64"/>
  <c r="AN64"/>
  <c r="AP64"/>
  <c r="AR64"/>
  <c r="AS64"/>
  <c r="AU64"/>
  <c r="AX64"/>
  <c r="BA64"/>
  <c r="BD64"/>
  <c r="BG64"/>
  <c r="BJ64"/>
  <c r="BM64"/>
  <c r="BO64"/>
  <c r="BP64"/>
  <c r="BQ64"/>
  <c r="BR64"/>
  <c r="BS64"/>
  <c r="BU64"/>
  <c r="BX64"/>
  <c r="CA64"/>
  <c r="CD64"/>
  <c r="CG64"/>
  <c r="CJ64"/>
  <c r="CM64"/>
  <c r="CP64"/>
  <c r="CS64"/>
  <c r="CV64"/>
  <c r="CY64"/>
  <c r="DB64"/>
  <c r="DE64"/>
  <c r="DH64"/>
  <c r="DI64"/>
  <c r="DJ64"/>
  <c r="DL64"/>
  <c r="DO64"/>
  <c r="DR64"/>
  <c r="DU64"/>
  <c r="DX64"/>
  <c r="EA64"/>
  <c r="ED64"/>
  <c r="EE64"/>
  <c r="H65"/>
  <c r="K65"/>
  <c r="L65"/>
  <c r="M65"/>
  <c r="N65"/>
  <c r="O65"/>
  <c r="P65"/>
  <c r="Q65"/>
  <c r="R65"/>
  <c r="T65"/>
  <c r="V65"/>
  <c r="X65"/>
  <c r="Y65"/>
  <c r="AA65"/>
  <c r="AC65"/>
  <c r="AD65"/>
  <c r="AF65"/>
  <c r="AH65"/>
  <c r="AI65"/>
  <c r="AK65"/>
  <c r="AM65"/>
  <c r="AN65"/>
  <c r="AP65"/>
  <c r="AR65"/>
  <c r="AS65"/>
  <c r="AU65"/>
  <c r="AX65"/>
  <c r="BA65"/>
  <c r="BD65"/>
  <c r="BG65"/>
  <c r="BJ65"/>
  <c r="BM65"/>
  <c r="BO65"/>
  <c r="BP65"/>
  <c r="BQ65"/>
  <c r="BR65"/>
  <c r="BS65"/>
  <c r="BU65"/>
  <c r="BX65"/>
  <c r="CA65"/>
  <c r="CD65"/>
  <c r="CG65"/>
  <c r="CJ65"/>
  <c r="CM65"/>
  <c r="CP65"/>
  <c r="CS65"/>
  <c r="CV65"/>
  <c r="CY65"/>
  <c r="DB65"/>
  <c r="DE65"/>
  <c r="DH65"/>
  <c r="DI65"/>
  <c r="DJ65"/>
  <c r="DL65"/>
  <c r="DO65"/>
  <c r="DR65"/>
  <c r="DU65"/>
  <c r="DX65"/>
  <c r="EA65"/>
  <c r="ED65"/>
  <c r="EE65"/>
  <c r="H66"/>
  <c r="K66"/>
  <c r="L66"/>
  <c r="M66"/>
  <c r="N66"/>
  <c r="O66"/>
  <c r="P66"/>
  <c r="Q66"/>
  <c r="R66"/>
  <c r="S66"/>
  <c r="T66"/>
  <c r="V66"/>
  <c r="X66"/>
  <c r="Y66"/>
  <c r="AA66"/>
  <c r="AC66"/>
  <c r="AD66"/>
  <c r="AF66"/>
  <c r="AH66"/>
  <c r="AI66"/>
  <c r="AK66"/>
  <c r="AM66"/>
  <c r="AN66"/>
  <c r="AP66"/>
  <c r="AR66"/>
  <c r="AS66"/>
  <c r="AU66"/>
  <c r="AX66"/>
  <c r="BA66"/>
  <c r="BD66"/>
  <c r="BG66"/>
  <c r="BJ66"/>
  <c r="BM66"/>
  <c r="BO66"/>
  <c r="BP66"/>
  <c r="BQ66"/>
  <c r="BR66"/>
  <c r="BS66"/>
  <c r="BU66"/>
  <c r="BX66"/>
  <c r="CA66"/>
  <c r="CD66"/>
  <c r="CG66"/>
  <c r="CJ66"/>
  <c r="CM66"/>
  <c r="CP66"/>
  <c r="CS66"/>
  <c r="CV66"/>
  <c r="CY66"/>
  <c r="DB66"/>
  <c r="DE66"/>
  <c r="DH66"/>
  <c r="DI66"/>
  <c r="DJ66"/>
  <c r="DL66"/>
  <c r="DO66"/>
  <c r="DR66"/>
  <c r="DU66"/>
  <c r="DX66"/>
  <c r="EA66"/>
  <c r="ED66"/>
  <c r="EE66"/>
  <c r="H67"/>
  <c r="K67"/>
  <c r="L67"/>
  <c r="M67"/>
  <c r="N67"/>
  <c r="O67"/>
  <c r="P67"/>
  <c r="Q67"/>
  <c r="R67"/>
  <c r="T67"/>
  <c r="V67"/>
  <c r="X67"/>
  <c r="Y67"/>
  <c r="AA67"/>
  <c r="AC67"/>
  <c r="AD67"/>
  <c r="AF67"/>
  <c r="AH67"/>
  <c r="AI67"/>
  <c r="AK67"/>
  <c r="AM67"/>
  <c r="AN67"/>
  <c r="AP67"/>
  <c r="AR67"/>
  <c r="AS67"/>
  <c r="AU67"/>
  <c r="AX67"/>
  <c r="BA67"/>
  <c r="BD67"/>
  <c r="BG67"/>
  <c r="BJ67"/>
  <c r="BM67"/>
  <c r="BO67"/>
  <c r="BP67"/>
  <c r="BQ67"/>
  <c r="BR67"/>
  <c r="BS67"/>
  <c r="BU67"/>
  <c r="BX67"/>
  <c r="CA67"/>
  <c r="CD67"/>
  <c r="CG67"/>
  <c r="CJ67"/>
  <c r="CM67"/>
  <c r="CP67"/>
  <c r="CS67"/>
  <c r="CV67"/>
  <c r="CY67"/>
  <c r="DB67"/>
  <c r="DE67"/>
  <c r="DH67"/>
  <c r="DI67"/>
  <c r="DJ67"/>
  <c r="DL67"/>
  <c r="DO67"/>
  <c r="DR67"/>
  <c r="DU67"/>
  <c r="DX67"/>
  <c r="EA67"/>
  <c r="ED67"/>
  <c r="EE67"/>
  <c r="H68"/>
  <c r="K68"/>
  <c r="L68"/>
  <c r="M68"/>
  <c r="N68"/>
  <c r="O68"/>
  <c r="P68"/>
  <c r="Q68"/>
  <c r="R68"/>
  <c r="S68"/>
  <c r="T68"/>
  <c r="V68"/>
  <c r="X68"/>
  <c r="Y68"/>
  <c r="AA68"/>
  <c r="AC68"/>
  <c r="AD68"/>
  <c r="AF68"/>
  <c r="AH68"/>
  <c r="AI68"/>
  <c r="AK68"/>
  <c r="AM68"/>
  <c r="AN68"/>
  <c r="AP68"/>
  <c r="AR68"/>
  <c r="AS68"/>
  <c r="AU68"/>
  <c r="AX68"/>
  <c r="BA68"/>
  <c r="BD68"/>
  <c r="BG68"/>
  <c r="BJ68"/>
  <c r="BM68"/>
  <c r="BO68"/>
  <c r="BP68"/>
  <c r="BQ68"/>
  <c r="BR68"/>
  <c r="BS68"/>
  <c r="BU68"/>
  <c r="BX68"/>
  <c r="CA68"/>
  <c r="CD68"/>
  <c r="CG68"/>
  <c r="CJ68"/>
  <c r="CM68"/>
  <c r="CP68"/>
  <c r="CS68"/>
  <c r="CV68"/>
  <c r="CY68"/>
  <c r="DB68"/>
  <c r="DE68"/>
  <c r="DH68"/>
  <c r="DI68"/>
  <c r="DJ68"/>
  <c r="DL68"/>
  <c r="DO68"/>
  <c r="DR68"/>
  <c r="DU68"/>
  <c r="DX68"/>
  <c r="EA68"/>
  <c r="ED68"/>
  <c r="EE68"/>
  <c r="F69"/>
  <c r="G69"/>
  <c r="K69"/>
  <c r="L69"/>
  <c r="M69"/>
  <c r="N69"/>
  <c r="O69"/>
  <c r="P69"/>
  <c r="Q69"/>
  <c r="R69"/>
  <c r="T69"/>
  <c r="V69"/>
  <c r="X69"/>
  <c r="Y69"/>
  <c r="AA69"/>
  <c r="AC69"/>
  <c r="AD69"/>
  <c r="AF69"/>
  <c r="AH69"/>
  <c r="AI69"/>
  <c r="AK69"/>
  <c r="AM69"/>
  <c r="AN69"/>
  <c r="AP69"/>
  <c r="AR69"/>
  <c r="AS69"/>
  <c r="AU69"/>
  <c r="AX69"/>
  <c r="BA69"/>
  <c r="BD69"/>
  <c r="BG69"/>
  <c r="BJ69"/>
  <c r="BM69"/>
  <c r="BO69"/>
  <c r="BP69"/>
  <c r="BQ69"/>
  <c r="BR69"/>
  <c r="BS69"/>
  <c r="BU69"/>
  <c r="BX69"/>
  <c r="CA69"/>
  <c r="CD69"/>
  <c r="CG69"/>
  <c r="CJ69"/>
  <c r="CM69"/>
  <c r="CP69"/>
  <c r="CS69"/>
  <c r="CV69"/>
  <c r="CY69"/>
  <c r="DB69"/>
  <c r="DE69"/>
  <c r="DI69"/>
  <c r="DJ69"/>
  <c r="H69"/>
  <c r="DL69"/>
  <c r="DO69"/>
  <c r="DR69"/>
  <c r="DU69"/>
  <c r="DX69"/>
  <c r="EA69"/>
  <c r="EE69"/>
  <c r="H70"/>
  <c r="K70"/>
  <c r="L70"/>
  <c r="M70"/>
  <c r="N70"/>
  <c r="O70"/>
  <c r="P70"/>
  <c r="Q70"/>
  <c r="R70"/>
  <c r="T70"/>
  <c r="V70"/>
  <c r="X70"/>
  <c r="Y70"/>
  <c r="AA70"/>
  <c r="AC70"/>
  <c r="AD70"/>
  <c r="AF70"/>
  <c r="AH70"/>
  <c r="AI70"/>
  <c r="AK70"/>
  <c r="AM70"/>
  <c r="AN70"/>
  <c r="AP70"/>
  <c r="AR70"/>
  <c r="AS70"/>
  <c r="AU70"/>
  <c r="AX70"/>
  <c r="BA70"/>
  <c r="BD70"/>
  <c r="BG70"/>
  <c r="BJ70"/>
  <c r="BM70"/>
  <c r="BO70"/>
  <c r="BP70"/>
  <c r="BQ70"/>
  <c r="BR70"/>
  <c r="BS70"/>
  <c r="BU70"/>
  <c r="BX70"/>
  <c r="CA70"/>
  <c r="CD70"/>
  <c r="CG70"/>
  <c r="CJ70"/>
  <c r="CM70"/>
  <c r="CP70"/>
  <c r="CS70"/>
  <c r="CV70"/>
  <c r="CY70"/>
  <c r="DB70"/>
  <c r="DE70"/>
  <c r="DH70"/>
  <c r="DI70"/>
  <c r="DJ70"/>
  <c r="DL70"/>
  <c r="DO70"/>
  <c r="DR70"/>
  <c r="DU70"/>
  <c r="DX70"/>
  <c r="EA70"/>
  <c r="ED70"/>
  <c r="EE70"/>
  <c r="H71"/>
  <c r="K71"/>
  <c r="L71"/>
  <c r="M71"/>
  <c r="N71"/>
  <c r="O71"/>
  <c r="P71"/>
  <c r="Q71"/>
  <c r="R71"/>
  <c r="S71"/>
  <c r="T71"/>
  <c r="V71"/>
  <c r="X71"/>
  <c r="Y71"/>
  <c r="AA71"/>
  <c r="AC71"/>
  <c r="AD71"/>
  <c r="AF71"/>
  <c r="AH71"/>
  <c r="AI71"/>
  <c r="AK71"/>
  <c r="AM71"/>
  <c r="AN71"/>
  <c r="AP71"/>
  <c r="AR71"/>
  <c r="AS71"/>
  <c r="AU71"/>
  <c r="AX71"/>
  <c r="BA71"/>
  <c r="BD71"/>
  <c r="BG71"/>
  <c r="BJ71"/>
  <c r="BM71"/>
  <c r="BO71"/>
  <c r="BP71"/>
  <c r="BQ71"/>
  <c r="BR71"/>
  <c r="BS71"/>
  <c r="BU71"/>
  <c r="BX71"/>
  <c r="CA71"/>
  <c r="CD71"/>
  <c r="CG71"/>
  <c r="CJ71"/>
  <c r="CM71"/>
  <c r="CP71"/>
  <c r="CS71"/>
  <c r="CV71"/>
  <c r="CY71"/>
  <c r="DB71"/>
  <c r="DE71"/>
  <c r="DH71"/>
  <c r="DI71"/>
  <c r="DJ71"/>
  <c r="DL71"/>
  <c r="DO71"/>
  <c r="DR71"/>
  <c r="DU71"/>
  <c r="DX71"/>
  <c r="EA71"/>
  <c r="ED71"/>
  <c r="EE71"/>
  <c r="H72"/>
  <c r="K72"/>
  <c r="L72"/>
  <c r="M72"/>
  <c r="N72"/>
  <c r="O72"/>
  <c r="P72"/>
  <c r="Q72"/>
  <c r="R72"/>
  <c r="T72"/>
  <c r="V72"/>
  <c r="X72"/>
  <c r="Y72"/>
  <c r="AA72"/>
  <c r="AC72"/>
  <c r="AD72"/>
  <c r="AF72"/>
  <c r="AH72"/>
  <c r="AI72"/>
  <c r="AK72"/>
  <c r="AM72"/>
  <c r="AN72"/>
  <c r="AP72"/>
  <c r="AR72"/>
  <c r="AS72"/>
  <c r="AU72"/>
  <c r="AX72"/>
  <c r="BA72"/>
  <c r="BD72"/>
  <c r="BG72"/>
  <c r="BJ72"/>
  <c r="BM72"/>
  <c r="BO72"/>
  <c r="BP72"/>
  <c r="BQ72"/>
  <c r="BR72"/>
  <c r="BS72"/>
  <c r="BU72"/>
  <c r="BX72"/>
  <c r="CA72"/>
  <c r="CD72"/>
  <c r="CG72"/>
  <c r="CJ72"/>
  <c r="CM72"/>
  <c r="CP72"/>
  <c r="CS72"/>
  <c r="CV72"/>
  <c r="CY72"/>
  <c r="DB72"/>
  <c r="DE72"/>
  <c r="DH72"/>
  <c r="DI72"/>
  <c r="DJ72"/>
  <c r="DL72"/>
  <c r="DO72"/>
  <c r="DR72"/>
  <c r="DU72"/>
  <c r="DX72"/>
  <c r="EA72"/>
  <c r="ED72"/>
  <c r="EE72"/>
  <c r="H73"/>
  <c r="K73"/>
  <c r="L73"/>
  <c r="M73"/>
  <c r="N73"/>
  <c r="O73"/>
  <c r="P73"/>
  <c r="Q73"/>
  <c r="R73"/>
  <c r="S73"/>
  <c r="T73"/>
  <c r="V73"/>
  <c r="X73"/>
  <c r="Y73"/>
  <c r="AA73"/>
  <c r="AC73"/>
  <c r="AD73"/>
  <c r="AF73"/>
  <c r="AH73"/>
  <c r="AI73"/>
  <c r="AK73"/>
  <c r="AM73"/>
  <c r="AN73"/>
  <c r="AP73"/>
  <c r="AR73"/>
  <c r="AS73"/>
  <c r="AU73"/>
  <c r="AX73"/>
  <c r="BA73"/>
  <c r="BD73"/>
  <c r="BG73"/>
  <c r="BJ73"/>
  <c r="BM73"/>
  <c r="BO73"/>
  <c r="BP73"/>
  <c r="BQ73"/>
  <c r="BR73"/>
  <c r="BS73"/>
  <c r="BU73"/>
  <c r="BX73"/>
  <c r="CA73"/>
  <c r="CD73"/>
  <c r="CG73"/>
  <c r="CJ73"/>
  <c r="CM73"/>
  <c r="CP73"/>
  <c r="CS73"/>
  <c r="CV73"/>
  <c r="CY73"/>
  <c r="DB73"/>
  <c r="DE73"/>
  <c r="DH73"/>
  <c r="DI73"/>
  <c r="DJ73"/>
  <c r="DL73"/>
  <c r="DO73"/>
  <c r="DR73"/>
  <c r="DU73"/>
  <c r="DX73"/>
  <c r="EA73"/>
  <c r="ED73"/>
  <c r="EE73"/>
  <c r="H74"/>
  <c r="K74"/>
  <c r="L74"/>
  <c r="M74"/>
  <c r="N74"/>
  <c r="O74"/>
  <c r="P74"/>
  <c r="Q74"/>
  <c r="R74"/>
  <c r="T74"/>
  <c r="V74"/>
  <c r="X74"/>
  <c r="Y74"/>
  <c r="AA74"/>
  <c r="AC74"/>
  <c r="AD74"/>
  <c r="AF74"/>
  <c r="AH74"/>
  <c r="AI74"/>
  <c r="AK74"/>
  <c r="AM74"/>
  <c r="AN74"/>
  <c r="AP74"/>
  <c r="AR74"/>
  <c r="AS74"/>
  <c r="AU74"/>
  <c r="AX74"/>
  <c r="BA74"/>
  <c r="BD74"/>
  <c r="BG74"/>
  <c r="BJ74"/>
  <c r="BM74"/>
  <c r="BO74"/>
  <c r="BP74"/>
  <c r="BQ74"/>
  <c r="BR74"/>
  <c r="BS74"/>
  <c r="BU74"/>
  <c r="BX74"/>
  <c r="CA74"/>
  <c r="CD74"/>
  <c r="CG74"/>
  <c r="CJ74"/>
  <c r="CM74"/>
  <c r="CP74"/>
  <c r="CS74"/>
  <c r="CV74"/>
  <c r="CY74"/>
  <c r="DB74"/>
  <c r="DE74"/>
  <c r="DH74"/>
  <c r="DI74"/>
  <c r="DJ74"/>
  <c r="DL74"/>
  <c r="DO74"/>
  <c r="DR74"/>
  <c r="DU74"/>
  <c r="DX74"/>
  <c r="EA74"/>
  <c r="ED74"/>
  <c r="EE74"/>
  <c r="H75"/>
  <c r="K75"/>
  <c r="L75"/>
  <c r="M75"/>
  <c r="N75"/>
  <c r="O75"/>
  <c r="P75"/>
  <c r="Q75"/>
  <c r="R75"/>
  <c r="S75"/>
  <c r="T75"/>
  <c r="V75"/>
  <c r="X75"/>
  <c r="Y75"/>
  <c r="AA75"/>
  <c r="AC75"/>
  <c r="AD75"/>
  <c r="AF75"/>
  <c r="AH75"/>
  <c r="AI75"/>
  <c r="AK75"/>
  <c r="AM75"/>
  <c r="AN75"/>
  <c r="AP75"/>
  <c r="AR75"/>
  <c r="AS75"/>
  <c r="AU75"/>
  <c r="AX75"/>
  <c r="BA75"/>
  <c r="BD75"/>
  <c r="BG75"/>
  <c r="BJ75"/>
  <c r="BM75"/>
  <c r="BO75"/>
  <c r="BP75"/>
  <c r="BQ75"/>
  <c r="BR75"/>
  <c r="BS75"/>
  <c r="BU75"/>
  <c r="BX75"/>
  <c r="CA75"/>
  <c r="CD75"/>
  <c r="CG75"/>
  <c r="CJ75"/>
  <c r="CM75"/>
  <c r="CP75"/>
  <c r="CS75"/>
  <c r="CV75"/>
  <c r="CY75"/>
  <c r="DB75"/>
  <c r="DE75"/>
  <c r="DH75"/>
  <c r="DI75"/>
  <c r="DJ75"/>
  <c r="DL75"/>
  <c r="DO75"/>
  <c r="DR75"/>
  <c r="DU75"/>
  <c r="DX75"/>
  <c r="EA75"/>
  <c r="ED75"/>
  <c r="EE75"/>
  <c r="H76"/>
  <c r="K76"/>
  <c r="L76"/>
  <c r="M76"/>
  <c r="N76"/>
  <c r="O76"/>
  <c r="P76"/>
  <c r="Q76"/>
  <c r="R76"/>
  <c r="T76"/>
  <c r="V76"/>
  <c r="X76"/>
  <c r="Y76"/>
  <c r="AA76"/>
  <c r="AC76"/>
  <c r="AD76"/>
  <c r="AF76"/>
  <c r="AH76"/>
  <c r="AI76"/>
  <c r="AK76"/>
  <c r="AM76"/>
  <c r="AN76"/>
  <c r="AP76"/>
  <c r="AR76"/>
  <c r="AS76"/>
  <c r="AU76"/>
  <c r="AX76"/>
  <c r="BA76"/>
  <c r="BD76"/>
  <c r="BG76"/>
  <c r="BJ76"/>
  <c r="BM76"/>
  <c r="BO76"/>
  <c r="BP76"/>
  <c r="BQ76"/>
  <c r="BR76"/>
  <c r="BS76"/>
  <c r="BU76"/>
  <c r="BX76"/>
  <c r="CA76"/>
  <c r="CD76"/>
  <c r="CG76"/>
  <c r="CJ76"/>
  <c r="CM76"/>
  <c r="CP76"/>
  <c r="CS76"/>
  <c r="CV76"/>
  <c r="CY76"/>
  <c r="DB76"/>
  <c r="DE76"/>
  <c r="DH76"/>
  <c r="DI76"/>
  <c r="DJ76"/>
  <c r="DL76"/>
  <c r="DO76"/>
  <c r="DR76"/>
  <c r="DU76"/>
  <c r="DX76"/>
  <c r="EA76"/>
  <c r="ED76"/>
  <c r="EE76"/>
  <c r="H77"/>
  <c r="K77"/>
  <c r="L77"/>
  <c r="M77"/>
  <c r="N77"/>
  <c r="O77"/>
  <c r="P77"/>
  <c r="Q77"/>
  <c r="R77"/>
  <c r="S77"/>
  <c r="T77"/>
  <c r="V77"/>
  <c r="X77"/>
  <c r="Y77"/>
  <c r="AA77"/>
  <c r="AC77"/>
  <c r="AD77"/>
  <c r="AF77"/>
  <c r="AH77"/>
  <c r="AI77"/>
  <c r="AK77"/>
  <c r="AM77"/>
  <c r="AN77"/>
  <c r="AP77"/>
  <c r="AR77"/>
  <c r="AS77"/>
  <c r="AU77"/>
  <c r="AX77"/>
  <c r="BA77"/>
  <c r="BD77"/>
  <c r="BG77"/>
  <c r="BJ77"/>
  <c r="BM77"/>
  <c r="BO77"/>
  <c r="BP77"/>
  <c r="BQ77"/>
  <c r="BR77"/>
  <c r="BS77"/>
  <c r="BU77"/>
  <c r="BX77"/>
  <c r="CA77"/>
  <c r="CD77"/>
  <c r="CG77"/>
  <c r="CJ77"/>
  <c r="CM77"/>
  <c r="CP77"/>
  <c r="CS77"/>
  <c r="CV77"/>
  <c r="CY77"/>
  <c r="DB77"/>
  <c r="DE77"/>
  <c r="DH77"/>
  <c r="DI77"/>
  <c r="DJ77"/>
  <c r="DL77"/>
  <c r="DO77"/>
  <c r="DR77"/>
  <c r="DU77"/>
  <c r="DX77"/>
  <c r="EA77"/>
  <c r="ED77"/>
  <c r="EE77"/>
  <c r="H78"/>
  <c r="K78"/>
  <c r="L78"/>
  <c r="M78"/>
  <c r="N78"/>
  <c r="O78"/>
  <c r="P78"/>
  <c r="Q78"/>
  <c r="R78"/>
  <c r="T78"/>
  <c r="V78"/>
  <c r="X78"/>
  <c r="Y78"/>
  <c r="AA78"/>
  <c r="AC78"/>
  <c r="AD78"/>
  <c r="AF78"/>
  <c r="AH78"/>
  <c r="AI78"/>
  <c r="AK78"/>
  <c r="AM78"/>
  <c r="AN78"/>
  <c r="AP78"/>
  <c r="AR78"/>
  <c r="AS78"/>
  <c r="AU78"/>
  <c r="AX78"/>
  <c r="BA78"/>
  <c r="BD78"/>
  <c r="BG78"/>
  <c r="BJ78"/>
  <c r="BM78"/>
  <c r="BO78"/>
  <c r="BP78"/>
  <c r="BQ78"/>
  <c r="BR78"/>
  <c r="BS78"/>
  <c r="BU78"/>
  <c r="BX78"/>
  <c r="CA78"/>
  <c r="CD78"/>
  <c r="CG78"/>
  <c r="CJ78"/>
  <c r="CM78"/>
  <c r="CP78"/>
  <c r="CS78"/>
  <c r="CV78"/>
  <c r="CY78"/>
  <c r="DB78"/>
  <c r="DE78"/>
  <c r="DH78"/>
  <c r="DI78"/>
  <c r="DJ78"/>
  <c r="DL78"/>
  <c r="DO78"/>
  <c r="DR78"/>
  <c r="DU78"/>
  <c r="DX78"/>
  <c r="EA78"/>
  <c r="ED78"/>
  <c r="EE78"/>
  <c r="H79"/>
  <c r="K79"/>
  <c r="L79"/>
  <c r="M79"/>
  <c r="N79"/>
  <c r="O79"/>
  <c r="P79"/>
  <c r="Q79"/>
  <c r="R79"/>
  <c r="S79"/>
  <c r="T79"/>
  <c r="V79"/>
  <c r="X79"/>
  <c r="Y79"/>
  <c r="AA79"/>
  <c r="AC79"/>
  <c r="AD79"/>
  <c r="AF79"/>
  <c r="AH79"/>
  <c r="AI79"/>
  <c r="AK79"/>
  <c r="AM79"/>
  <c r="AN79"/>
  <c r="AP79"/>
  <c r="AR79"/>
  <c r="AS79"/>
  <c r="AU79"/>
  <c r="AX79"/>
  <c r="BA79"/>
  <c r="BD79"/>
  <c r="BG79"/>
  <c r="BJ79"/>
  <c r="BM79"/>
  <c r="BO79"/>
  <c r="BP79"/>
  <c r="BQ79"/>
  <c r="BR79"/>
  <c r="BS79"/>
  <c r="BU79"/>
  <c r="BX79"/>
  <c r="CA79"/>
  <c r="CD79"/>
  <c r="CG79"/>
  <c r="CJ79"/>
  <c r="CM79"/>
  <c r="CP79"/>
  <c r="CS79"/>
  <c r="CV79"/>
  <c r="CY79"/>
  <c r="DB79"/>
  <c r="DE79"/>
  <c r="DH79"/>
  <c r="DI79"/>
  <c r="DJ79"/>
  <c r="DL79"/>
  <c r="DO79"/>
  <c r="DR79"/>
  <c r="DU79"/>
  <c r="DX79"/>
  <c r="EA79"/>
  <c r="ED79"/>
  <c r="EE79"/>
  <c r="H80"/>
  <c r="K80"/>
  <c r="L80"/>
  <c r="M80"/>
  <c r="N80"/>
  <c r="O80"/>
  <c r="P80"/>
  <c r="Q80"/>
  <c r="R80"/>
  <c r="T80"/>
  <c r="V80"/>
  <c r="X80"/>
  <c r="Y80"/>
  <c r="AA80"/>
  <c r="AC80"/>
  <c r="AD80"/>
  <c r="AF80"/>
  <c r="AH80"/>
  <c r="AI80"/>
  <c r="AK80"/>
  <c r="AM80"/>
  <c r="AN80"/>
  <c r="AP80"/>
  <c r="AR80"/>
  <c r="AS80"/>
  <c r="AU80"/>
  <c r="AX80"/>
  <c r="BA80"/>
  <c r="BD80"/>
  <c r="BG80"/>
  <c r="BJ80"/>
  <c r="BM80"/>
  <c r="BO80"/>
  <c r="BP80"/>
  <c r="BQ80"/>
  <c r="BR80"/>
  <c r="BS80"/>
  <c r="BU80"/>
  <c r="BX80"/>
  <c r="CA80"/>
  <c r="CD80"/>
  <c r="CG80"/>
  <c r="CJ80"/>
  <c r="CM80"/>
  <c r="CP80"/>
  <c r="CS80"/>
  <c r="CV80"/>
  <c r="CY80"/>
  <c r="DB80"/>
  <c r="DE80"/>
  <c r="DH80"/>
  <c r="DI80"/>
  <c r="DJ80"/>
  <c r="DL80"/>
  <c r="DO80"/>
  <c r="DR80"/>
  <c r="DU80"/>
  <c r="DX80"/>
  <c r="EA80"/>
  <c r="ED80"/>
  <c r="EE80"/>
  <c r="H81"/>
  <c r="K81"/>
  <c r="L81"/>
  <c r="M81"/>
  <c r="N81"/>
  <c r="O81"/>
  <c r="P81"/>
  <c r="Q81"/>
  <c r="R81"/>
  <c r="S81"/>
  <c r="T81"/>
  <c r="V81"/>
  <c r="X81"/>
  <c r="Y81"/>
  <c r="AA81"/>
  <c r="AC81"/>
  <c r="AD81"/>
  <c r="AF81"/>
  <c r="AH81"/>
  <c r="AI81"/>
  <c r="AK81"/>
  <c r="AM81"/>
  <c r="AN81"/>
  <c r="AP81"/>
  <c r="AR81"/>
  <c r="AS81"/>
  <c r="AU81"/>
  <c r="AX81"/>
  <c r="BA81"/>
  <c r="BD81"/>
  <c r="BG81"/>
  <c r="BJ81"/>
  <c r="BM81"/>
  <c r="BO81"/>
  <c r="BP81"/>
  <c r="BQ81"/>
  <c r="BR81"/>
  <c r="BS81"/>
  <c r="BU81"/>
  <c r="BX81"/>
  <c r="CA81"/>
  <c r="CD81"/>
  <c r="CG81"/>
  <c r="CJ81"/>
  <c r="CM81"/>
  <c r="CP81"/>
  <c r="CS81"/>
  <c r="CV81"/>
  <c r="CY81"/>
  <c r="DB81"/>
  <c r="DE81"/>
  <c r="DH81"/>
  <c r="DI81"/>
  <c r="DJ81"/>
  <c r="DL81"/>
  <c r="DO81"/>
  <c r="DR81"/>
  <c r="DU81"/>
  <c r="DX81"/>
  <c r="EA81"/>
  <c r="ED81"/>
  <c r="EE81"/>
  <c r="C82"/>
  <c r="E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U82"/>
  <c r="AW82"/>
  <c r="AX82"/>
  <c r="AY82"/>
  <c r="AZ82"/>
  <c r="BA82"/>
  <c r="BB82"/>
  <c r="BC82"/>
  <c r="BD82"/>
  <c r="BF82"/>
  <c r="BG82"/>
  <c r="BH82"/>
  <c r="BI82"/>
  <c r="BJ82"/>
  <c r="BL82"/>
  <c r="BM82"/>
  <c r="BO82"/>
  <c r="BP82"/>
  <c r="BQ82"/>
  <c r="BR82"/>
  <c r="BS82"/>
  <c r="BT82"/>
  <c r="BU82"/>
  <c r="BV82"/>
  <c r="BW82"/>
  <c r="BX82"/>
  <c r="BY82"/>
  <c r="BZ82"/>
  <c r="CA82"/>
  <c r="CB82"/>
  <c r="CC82"/>
  <c r="CD82"/>
  <c r="CE82"/>
  <c r="CF82"/>
  <c r="CG82"/>
  <c r="CI82"/>
  <c r="CJ82"/>
  <c r="CK82"/>
  <c r="CL82"/>
  <c r="CM82"/>
  <c r="CN82"/>
  <c r="CO82"/>
  <c r="CP82"/>
  <c r="CQ82"/>
  <c r="CR82"/>
  <c r="CS82"/>
  <c r="CT82"/>
  <c r="CU82"/>
  <c r="CV82"/>
  <c r="CW82"/>
  <c r="CX82"/>
  <c r="CY82"/>
  <c r="CZ82"/>
  <c r="DA82"/>
  <c r="DB82"/>
  <c r="DC82"/>
  <c r="DD82"/>
  <c r="DE82"/>
  <c r="DF82"/>
  <c r="DG82"/>
  <c r="DH82"/>
  <c r="DI82"/>
  <c r="DK82"/>
  <c r="DL82"/>
  <c r="DN82"/>
  <c r="DO82"/>
  <c r="DP82"/>
  <c r="DQ82"/>
  <c r="DR82"/>
  <c r="DS82"/>
  <c r="DT82"/>
  <c r="DU82"/>
  <c r="DV82"/>
  <c r="DW82"/>
  <c r="DX82"/>
  <c r="DY82"/>
  <c r="DZ82"/>
  <c r="EA82"/>
  <c r="EB82"/>
  <c r="EC82"/>
  <c r="ED82"/>
  <c r="EE82"/>
  <c r="EF82"/>
  <c r="F5" i="25"/>
  <c r="G5"/>
  <c r="G77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F44"/>
  <c r="G44"/>
  <c r="F45"/>
  <c r="G45"/>
  <c r="F46"/>
  <c r="G46"/>
  <c r="F47"/>
  <c r="G47"/>
  <c r="F48"/>
  <c r="G48"/>
  <c r="F49"/>
  <c r="G49"/>
  <c r="F50"/>
  <c r="G50"/>
  <c r="F51"/>
  <c r="G51"/>
  <c r="F52"/>
  <c r="G52"/>
  <c r="F53"/>
  <c r="G53"/>
  <c r="F54"/>
  <c r="G54"/>
  <c r="F55"/>
  <c r="G55"/>
  <c r="F56"/>
  <c r="G56"/>
  <c r="F57"/>
  <c r="G57"/>
  <c r="F58"/>
  <c r="G58"/>
  <c r="F59"/>
  <c r="G59"/>
  <c r="F60"/>
  <c r="G60"/>
  <c r="F61"/>
  <c r="G61"/>
  <c r="F62"/>
  <c r="G62"/>
  <c r="F63"/>
  <c r="G63"/>
  <c r="F64"/>
  <c r="G64"/>
  <c r="F65"/>
  <c r="G65"/>
  <c r="F66"/>
  <c r="G66"/>
  <c r="F67"/>
  <c r="G67"/>
  <c r="F68"/>
  <c r="G68"/>
  <c r="F69"/>
  <c r="G69"/>
  <c r="F70"/>
  <c r="G70"/>
  <c r="F71"/>
  <c r="G71"/>
  <c r="F72"/>
  <c r="G72"/>
  <c r="F73"/>
  <c r="G73"/>
  <c r="F74"/>
  <c r="G74"/>
  <c r="F75"/>
  <c r="G75"/>
  <c r="F76"/>
  <c r="G76"/>
  <c r="C77"/>
  <c r="D77"/>
  <c r="E77"/>
  <c r="F77"/>
  <c r="C62" i="24"/>
  <c r="C68"/>
  <c r="C80"/>
  <c r="K8" i="23"/>
  <c r="L8"/>
  <c r="L80"/>
  <c r="M8"/>
  <c r="K9"/>
  <c r="L9"/>
  <c r="M9"/>
  <c r="K10"/>
  <c r="L10"/>
  <c r="M10"/>
  <c r="K11"/>
  <c r="L11"/>
  <c r="M11"/>
  <c r="K12"/>
  <c r="L12"/>
  <c r="M12"/>
  <c r="K13"/>
  <c r="L13"/>
  <c r="M13"/>
  <c r="M80"/>
  <c r="C14"/>
  <c r="D14"/>
  <c r="E14"/>
  <c r="F14"/>
  <c r="K14"/>
  <c r="L14"/>
  <c r="M14"/>
  <c r="N14"/>
  <c r="C15"/>
  <c r="D15"/>
  <c r="E15"/>
  <c r="F15"/>
  <c r="K15"/>
  <c r="L15"/>
  <c r="M15"/>
  <c r="N15"/>
  <c r="C16"/>
  <c r="D16"/>
  <c r="E16"/>
  <c r="F16"/>
  <c r="K16"/>
  <c r="L16"/>
  <c r="M16"/>
  <c r="N16"/>
  <c r="C17"/>
  <c r="D17"/>
  <c r="E17"/>
  <c r="F17"/>
  <c r="K17"/>
  <c r="L17"/>
  <c r="M17"/>
  <c r="N17"/>
  <c r="C18"/>
  <c r="D18"/>
  <c r="E18"/>
  <c r="F18"/>
  <c r="K18"/>
  <c r="L18"/>
  <c r="M18"/>
  <c r="N18"/>
  <c r="C19"/>
  <c r="D19"/>
  <c r="E19"/>
  <c r="F19"/>
  <c r="K19"/>
  <c r="L19"/>
  <c r="M19"/>
  <c r="N19"/>
  <c r="C20"/>
  <c r="D20"/>
  <c r="E20"/>
  <c r="F20"/>
  <c r="K20"/>
  <c r="L20"/>
  <c r="M20"/>
  <c r="N20"/>
  <c r="C21"/>
  <c r="D21"/>
  <c r="E21"/>
  <c r="F21"/>
  <c r="K21"/>
  <c r="L21"/>
  <c r="M21"/>
  <c r="N21"/>
  <c r="C22"/>
  <c r="D22"/>
  <c r="E22"/>
  <c r="F22"/>
  <c r="K22"/>
  <c r="L22"/>
  <c r="M22"/>
  <c r="N22"/>
  <c r="C23"/>
  <c r="D23"/>
  <c r="E23"/>
  <c r="F23"/>
  <c r="K23"/>
  <c r="L23"/>
  <c r="M23"/>
  <c r="N23"/>
  <c r="C24"/>
  <c r="D24"/>
  <c r="E24"/>
  <c r="F24"/>
  <c r="K24"/>
  <c r="L24"/>
  <c r="M24"/>
  <c r="N24"/>
  <c r="C25"/>
  <c r="D25"/>
  <c r="E25"/>
  <c r="F25"/>
  <c r="K25"/>
  <c r="L25"/>
  <c r="M25"/>
  <c r="N25"/>
  <c r="C26"/>
  <c r="D26"/>
  <c r="E26"/>
  <c r="F26"/>
  <c r="K26"/>
  <c r="L26"/>
  <c r="M26"/>
  <c r="N26"/>
  <c r="C27"/>
  <c r="D27"/>
  <c r="E27"/>
  <c r="F27"/>
  <c r="K27"/>
  <c r="L27"/>
  <c r="M27"/>
  <c r="N27"/>
  <c r="C28"/>
  <c r="D28"/>
  <c r="E28"/>
  <c r="F28"/>
  <c r="K28"/>
  <c r="L28"/>
  <c r="M28"/>
  <c r="N28"/>
  <c r="C29"/>
  <c r="D29"/>
  <c r="E29"/>
  <c r="F29"/>
  <c r="K29"/>
  <c r="L29"/>
  <c r="M29"/>
  <c r="N29"/>
  <c r="C30"/>
  <c r="D30"/>
  <c r="E30"/>
  <c r="F30"/>
  <c r="K30"/>
  <c r="L30"/>
  <c r="M30"/>
  <c r="N30"/>
  <c r="C31"/>
  <c r="D31"/>
  <c r="E31"/>
  <c r="F31"/>
  <c r="K31"/>
  <c r="L31"/>
  <c r="M31"/>
  <c r="N31"/>
  <c r="C32"/>
  <c r="D32"/>
  <c r="E32"/>
  <c r="F32"/>
  <c r="K32"/>
  <c r="L32"/>
  <c r="M32"/>
  <c r="N32"/>
  <c r="C33"/>
  <c r="D33"/>
  <c r="E33"/>
  <c r="F33"/>
  <c r="K33"/>
  <c r="L33"/>
  <c r="M33"/>
  <c r="N33"/>
  <c r="C34"/>
  <c r="D34"/>
  <c r="E34"/>
  <c r="F34"/>
  <c r="K34"/>
  <c r="L34"/>
  <c r="M34"/>
  <c r="N34"/>
  <c r="C35"/>
  <c r="D35"/>
  <c r="E35"/>
  <c r="F35"/>
  <c r="K35"/>
  <c r="L35"/>
  <c r="M35"/>
  <c r="N35"/>
  <c r="C36"/>
  <c r="D36"/>
  <c r="E36"/>
  <c r="F36"/>
  <c r="K36"/>
  <c r="L36"/>
  <c r="M36"/>
  <c r="N36"/>
  <c r="C37"/>
  <c r="D37"/>
  <c r="E37"/>
  <c r="F37"/>
  <c r="K37"/>
  <c r="L37"/>
  <c r="M37"/>
  <c r="N37"/>
  <c r="C38"/>
  <c r="D38"/>
  <c r="E38"/>
  <c r="F38"/>
  <c r="K38"/>
  <c r="L38"/>
  <c r="M38"/>
  <c r="N38"/>
  <c r="C39"/>
  <c r="D39"/>
  <c r="E39"/>
  <c r="F39"/>
  <c r="K39"/>
  <c r="L39"/>
  <c r="M39"/>
  <c r="N39"/>
  <c r="C40"/>
  <c r="D40"/>
  <c r="E40"/>
  <c r="F40"/>
  <c r="K40"/>
  <c r="L40"/>
  <c r="M40"/>
  <c r="N40"/>
  <c r="C41"/>
  <c r="D41"/>
  <c r="E41"/>
  <c r="F41"/>
  <c r="K41"/>
  <c r="L41"/>
  <c r="M41"/>
  <c r="N41"/>
  <c r="C42"/>
  <c r="D42"/>
  <c r="E42"/>
  <c r="F42"/>
  <c r="G42"/>
  <c r="K42"/>
  <c r="L42"/>
  <c r="M42"/>
  <c r="N42"/>
  <c r="C43"/>
  <c r="D43"/>
  <c r="E43"/>
  <c r="F43"/>
  <c r="G43"/>
  <c r="H43"/>
  <c r="H80"/>
  <c r="K43"/>
  <c r="L43"/>
  <c r="M43"/>
  <c r="N43"/>
  <c r="P43"/>
  <c r="C44"/>
  <c r="D44"/>
  <c r="E44"/>
  <c r="F44"/>
  <c r="G44"/>
  <c r="K44"/>
  <c r="L44"/>
  <c r="M44"/>
  <c r="N44"/>
  <c r="C45"/>
  <c r="D45"/>
  <c r="E45"/>
  <c r="F45"/>
  <c r="G45"/>
  <c r="K45"/>
  <c r="L45"/>
  <c r="M45"/>
  <c r="N45"/>
  <c r="C46"/>
  <c r="D46"/>
  <c r="E46"/>
  <c r="F46"/>
  <c r="G46"/>
  <c r="K46"/>
  <c r="L46"/>
  <c r="M46"/>
  <c r="N46"/>
  <c r="O46"/>
  <c r="C47"/>
  <c r="D47"/>
  <c r="E47"/>
  <c r="F47"/>
  <c r="K47"/>
  <c r="L47"/>
  <c r="M47"/>
  <c r="N47"/>
  <c r="C48"/>
  <c r="D48"/>
  <c r="E48"/>
  <c r="F48"/>
  <c r="K48"/>
  <c r="L48"/>
  <c r="M48"/>
  <c r="N48"/>
  <c r="C49"/>
  <c r="D49"/>
  <c r="E49"/>
  <c r="F49"/>
  <c r="K49"/>
  <c r="L49"/>
  <c r="M49"/>
  <c r="N49"/>
  <c r="C50"/>
  <c r="D50"/>
  <c r="E50"/>
  <c r="F50"/>
  <c r="K50"/>
  <c r="L50"/>
  <c r="M50"/>
  <c r="N50"/>
  <c r="C51"/>
  <c r="D51"/>
  <c r="E51"/>
  <c r="F51"/>
  <c r="G51"/>
  <c r="K51"/>
  <c r="L51"/>
  <c r="M51"/>
  <c r="N51"/>
  <c r="C52"/>
  <c r="D52"/>
  <c r="E52"/>
  <c r="F52"/>
  <c r="G52"/>
  <c r="K52"/>
  <c r="L52"/>
  <c r="M52"/>
  <c r="N52"/>
  <c r="C53"/>
  <c r="D53"/>
  <c r="E53"/>
  <c r="F53"/>
  <c r="G53"/>
  <c r="K53"/>
  <c r="L53"/>
  <c r="M53"/>
  <c r="N53"/>
  <c r="C54"/>
  <c r="D54"/>
  <c r="E54"/>
  <c r="F54"/>
  <c r="G54"/>
  <c r="K54"/>
  <c r="L54"/>
  <c r="M54"/>
  <c r="N54"/>
  <c r="C55"/>
  <c r="D55"/>
  <c r="E55"/>
  <c r="F55"/>
  <c r="G55"/>
  <c r="K55"/>
  <c r="L55"/>
  <c r="M55"/>
  <c r="N55"/>
  <c r="C56"/>
  <c r="D56"/>
  <c r="E56"/>
  <c r="F56"/>
  <c r="G56"/>
  <c r="K56"/>
  <c r="L56"/>
  <c r="M56"/>
  <c r="N56"/>
  <c r="C57"/>
  <c r="D57"/>
  <c r="E57"/>
  <c r="F57"/>
  <c r="K57"/>
  <c r="L57"/>
  <c r="M57"/>
  <c r="N57"/>
  <c r="C58"/>
  <c r="D58"/>
  <c r="E58"/>
  <c r="F58"/>
  <c r="G58"/>
  <c r="K58"/>
  <c r="L58"/>
  <c r="M58"/>
  <c r="N58"/>
  <c r="C59"/>
  <c r="D59"/>
  <c r="E59"/>
  <c r="F59"/>
  <c r="G59"/>
  <c r="K59"/>
  <c r="L59"/>
  <c r="M59"/>
  <c r="N59"/>
  <c r="C60"/>
  <c r="D60"/>
  <c r="E60"/>
  <c r="F60"/>
  <c r="K60"/>
  <c r="L60"/>
  <c r="M60"/>
  <c r="N60"/>
  <c r="C61"/>
  <c r="D61"/>
  <c r="E61"/>
  <c r="F61"/>
  <c r="G61"/>
  <c r="K61"/>
  <c r="L61"/>
  <c r="M61"/>
  <c r="N61"/>
  <c r="O61"/>
  <c r="C62"/>
  <c r="D62"/>
  <c r="E62"/>
  <c r="F62"/>
  <c r="G62"/>
  <c r="K62"/>
  <c r="L62"/>
  <c r="M62"/>
  <c r="N62"/>
  <c r="C63"/>
  <c r="D63"/>
  <c r="E63"/>
  <c r="F63"/>
  <c r="G63"/>
  <c r="K63"/>
  <c r="L63"/>
  <c r="M63"/>
  <c r="N63"/>
  <c r="C64"/>
  <c r="D64"/>
  <c r="E64"/>
  <c r="F64"/>
  <c r="K64"/>
  <c r="L64"/>
  <c r="M64"/>
  <c r="N64"/>
  <c r="C65"/>
  <c r="D65"/>
  <c r="E65"/>
  <c r="F65"/>
  <c r="K65"/>
  <c r="L65"/>
  <c r="M65"/>
  <c r="N65"/>
  <c r="C66"/>
  <c r="D66"/>
  <c r="E66"/>
  <c r="F66"/>
  <c r="G66"/>
  <c r="K66"/>
  <c r="L66"/>
  <c r="M66"/>
  <c r="N66"/>
  <c r="C67"/>
  <c r="D67"/>
  <c r="E67"/>
  <c r="F67"/>
  <c r="G67"/>
  <c r="H67"/>
  <c r="K67"/>
  <c r="L67"/>
  <c r="M67"/>
  <c r="N67"/>
  <c r="P67"/>
  <c r="C68"/>
  <c r="D68"/>
  <c r="E68"/>
  <c r="F68"/>
  <c r="K68"/>
  <c r="L68"/>
  <c r="M68"/>
  <c r="N68"/>
  <c r="C69"/>
  <c r="D69"/>
  <c r="E69"/>
  <c r="F69"/>
  <c r="K69"/>
  <c r="L69"/>
  <c r="M69"/>
  <c r="N69"/>
  <c r="C70"/>
  <c r="D70"/>
  <c r="E70"/>
  <c r="F70"/>
  <c r="G70"/>
  <c r="K70"/>
  <c r="L70"/>
  <c r="M70"/>
  <c r="N70"/>
  <c r="C71"/>
  <c r="D71"/>
  <c r="E71"/>
  <c r="F71"/>
  <c r="G71"/>
  <c r="K71"/>
  <c r="L71"/>
  <c r="M71"/>
  <c r="N71"/>
  <c r="C72"/>
  <c r="D72"/>
  <c r="E72"/>
  <c r="F72"/>
  <c r="K72"/>
  <c r="L72"/>
  <c r="M72"/>
  <c r="N72"/>
  <c r="C73"/>
  <c r="D73"/>
  <c r="E73"/>
  <c r="F73"/>
  <c r="G73"/>
  <c r="K73"/>
  <c r="L73"/>
  <c r="M73"/>
  <c r="N73"/>
  <c r="C74"/>
  <c r="D74"/>
  <c r="E74"/>
  <c r="F74"/>
  <c r="G74"/>
  <c r="K74"/>
  <c r="L74"/>
  <c r="M74"/>
  <c r="N74"/>
  <c r="C75"/>
  <c r="D75"/>
  <c r="E75"/>
  <c r="F75"/>
  <c r="G75"/>
  <c r="K75"/>
  <c r="L75"/>
  <c r="M75"/>
  <c r="N75"/>
  <c r="C76"/>
  <c r="D76"/>
  <c r="E76"/>
  <c r="F76"/>
  <c r="G76"/>
  <c r="K76"/>
  <c r="L76"/>
  <c r="M76"/>
  <c r="N76"/>
  <c r="C77"/>
  <c r="D77"/>
  <c r="E77"/>
  <c r="F77"/>
  <c r="G77"/>
  <c r="K77"/>
  <c r="L77"/>
  <c r="M77"/>
  <c r="N77"/>
  <c r="C78"/>
  <c r="D78"/>
  <c r="E78"/>
  <c r="F78"/>
  <c r="G78"/>
  <c r="K78"/>
  <c r="L78"/>
  <c r="M78"/>
  <c r="N78"/>
  <c r="C79"/>
  <c r="D79"/>
  <c r="E79"/>
  <c r="F79"/>
  <c r="K79"/>
  <c r="L79"/>
  <c r="M79"/>
  <c r="N79"/>
  <c r="G80"/>
  <c r="I80"/>
  <c r="J80"/>
  <c r="K80"/>
  <c r="O80"/>
  <c r="P80"/>
  <c r="Q80"/>
  <c r="R81"/>
  <c r="R80"/>
  <c r="J81"/>
  <c r="C8"/>
  <c r="C80" s="1"/>
  <c r="D8"/>
  <c r="E8"/>
  <c r="E80"/>
  <c r="N8"/>
  <c r="C9"/>
  <c r="D9"/>
  <c r="E9"/>
  <c r="N9"/>
  <c r="C10"/>
  <c r="D10"/>
  <c r="E10"/>
  <c r="N10"/>
  <c r="C11"/>
  <c r="D11"/>
  <c r="E11"/>
  <c r="N11"/>
  <c r="C12"/>
  <c r="D12"/>
  <c r="E12"/>
  <c r="N12"/>
  <c r="C13"/>
  <c r="D13"/>
  <c r="D80"/>
  <c r="E13"/>
  <c r="N13"/>
  <c r="N80"/>
  <c r="F12"/>
  <c r="F9"/>
  <c r="F13"/>
  <c r="F10"/>
  <c r="F11"/>
  <c r="F8"/>
  <c r="F80"/>
  <c r="N19" i="22"/>
  <c r="AQ21"/>
  <c r="R17"/>
  <c r="S12"/>
  <c r="AR21"/>
  <c r="I69" i="26"/>
  <c r="J69"/>
  <c r="J47"/>
  <c r="I47"/>
  <c r="J45"/>
  <c r="I45"/>
  <c r="J43"/>
  <c r="I43"/>
  <c r="J41"/>
  <c r="I41"/>
  <c r="J39"/>
  <c r="I39"/>
  <c r="J37"/>
  <c r="I37"/>
  <c r="J35"/>
  <c r="I35"/>
  <c r="J33"/>
  <c r="I33"/>
  <c r="J31"/>
  <c r="I31"/>
  <c r="J29"/>
  <c r="I29"/>
  <c r="J27"/>
  <c r="I27"/>
  <c r="J26"/>
  <c r="I26"/>
  <c r="J24"/>
  <c r="G24"/>
  <c r="I24"/>
  <c r="I23"/>
  <c r="J23"/>
  <c r="J22"/>
  <c r="G22"/>
  <c r="I22"/>
  <c r="I21"/>
  <c r="J21"/>
  <c r="J20"/>
  <c r="G20"/>
  <c r="I20"/>
  <c r="I19"/>
  <c r="J19"/>
  <c r="J18"/>
  <c r="G18"/>
  <c r="I18"/>
  <c r="I17"/>
  <c r="J17"/>
  <c r="J16"/>
  <c r="G16"/>
  <c r="I16"/>
  <c r="I15"/>
  <c r="J15"/>
  <c r="J14"/>
  <c r="G14"/>
  <c r="I14"/>
  <c r="I13"/>
  <c r="J13"/>
  <c r="I10"/>
  <c r="J10"/>
  <c r="H82"/>
  <c r="S80"/>
  <c r="S78"/>
  <c r="S76"/>
  <c r="S74"/>
  <c r="S72"/>
  <c r="S70"/>
  <c r="S69"/>
  <c r="S67"/>
  <c r="S65"/>
  <c r="S63"/>
  <c r="S61"/>
  <c r="I59"/>
  <c r="J59"/>
  <c r="S58"/>
  <c r="S56"/>
  <c r="S54"/>
  <c r="S52"/>
  <c r="S50"/>
  <c r="S48"/>
  <c r="N47"/>
  <c r="J46"/>
  <c r="I46"/>
  <c r="BR46"/>
  <c r="N45"/>
  <c r="J44"/>
  <c r="I44"/>
  <c r="BR44"/>
  <c r="N43"/>
  <c r="J42"/>
  <c r="I42"/>
  <c r="BR42"/>
  <c r="N41"/>
  <c r="J40"/>
  <c r="I40"/>
  <c r="BR40"/>
  <c r="N39"/>
  <c r="J38"/>
  <c r="I38"/>
  <c r="BR38"/>
  <c r="N37"/>
  <c r="J36"/>
  <c r="I36"/>
  <c r="BR36"/>
  <c r="N35"/>
  <c r="J34"/>
  <c r="I34"/>
  <c r="BR34"/>
  <c r="N33"/>
  <c r="J32"/>
  <c r="I32"/>
  <c r="BR32"/>
  <c r="N31"/>
  <c r="J30"/>
  <c r="I30"/>
  <c r="BR30"/>
  <c r="N29"/>
  <c r="J28"/>
  <c r="I28"/>
  <c r="BR28"/>
  <c r="J25"/>
  <c r="G25"/>
  <c r="I25"/>
  <c r="S24"/>
  <c r="N23"/>
  <c r="S22"/>
  <c r="N21"/>
  <c r="S20"/>
  <c r="N19"/>
  <c r="S18"/>
  <c r="N17"/>
  <c r="S16"/>
  <c r="N15"/>
  <c r="S14"/>
  <c r="N13"/>
  <c r="J12"/>
  <c r="I12"/>
  <c r="S12"/>
  <c r="I11"/>
  <c r="J11"/>
  <c r="BR11"/>
  <c r="N10"/>
  <c r="BB8"/>
  <c r="BE8"/>
  <c r="BH8"/>
  <c r="AR8"/>
  <c r="BR8"/>
  <c r="F82" i="27"/>
  <c r="I82"/>
  <c r="AQ82"/>
  <c r="AG82"/>
  <c r="W82"/>
  <c r="F82" i="26"/>
  <c r="G82"/>
  <c r="F81"/>
  <c r="F80"/>
  <c r="F79"/>
  <c r="F78"/>
  <c r="F77"/>
  <c r="F76"/>
  <c r="F75"/>
  <c r="F74"/>
  <c r="F73"/>
  <c r="F72"/>
  <c r="F71"/>
  <c r="F70"/>
  <c r="F68"/>
  <c r="F67"/>
  <c r="F66"/>
  <c r="F65"/>
  <c r="F64"/>
  <c r="F63"/>
  <c r="F62"/>
  <c r="F61"/>
  <c r="F60"/>
  <c r="F58"/>
  <c r="F57"/>
  <c r="F56"/>
  <c r="F55"/>
  <c r="F54"/>
  <c r="F53"/>
  <c r="F52"/>
  <c r="F51"/>
  <c r="F50"/>
  <c r="F49"/>
  <c r="F48"/>
  <c r="EE25"/>
  <c r="EE24"/>
  <c r="DI23"/>
  <c r="EE22"/>
  <c r="DI21"/>
  <c r="EE20"/>
  <c r="DI19"/>
  <c r="EE18"/>
  <c r="DI17"/>
  <c r="EE16"/>
  <c r="DI15"/>
  <c r="EE14"/>
  <c r="DI13"/>
  <c r="EE12"/>
  <c r="DI11"/>
  <c r="EE10"/>
  <c r="S82" i="27"/>
  <c r="H82"/>
  <c r="BQ81"/>
  <c r="K81"/>
  <c r="J82"/>
  <c r="K82"/>
  <c r="I80"/>
  <c r="F80"/>
  <c r="S80"/>
  <c r="H80"/>
  <c r="F79"/>
  <c r="H79"/>
  <c r="I79"/>
  <c r="M79"/>
  <c r="R78"/>
  <c r="BQ77"/>
  <c r="I76"/>
  <c r="F76"/>
  <c r="H76"/>
  <c r="F75"/>
  <c r="H75"/>
  <c r="I75"/>
  <c r="M75"/>
  <c r="R74"/>
  <c r="BQ73"/>
  <c r="I72"/>
  <c r="F72"/>
  <c r="H72"/>
  <c r="F71"/>
  <c r="H71"/>
  <c r="I71"/>
  <c r="M71"/>
  <c r="R70"/>
  <c r="BQ69"/>
  <c r="I68"/>
  <c r="F68"/>
  <c r="H68"/>
  <c r="F67"/>
  <c r="H67"/>
  <c r="I67"/>
  <c r="M67"/>
  <c r="R66"/>
  <c r="BQ65"/>
  <c r="I64"/>
  <c r="F64"/>
  <c r="H64"/>
  <c r="F63"/>
  <c r="H63"/>
  <c r="I63"/>
  <c r="M63"/>
  <c r="R62"/>
  <c r="BQ61"/>
  <c r="I60"/>
  <c r="F60"/>
  <c r="H60"/>
  <c r="M59"/>
  <c r="R58"/>
  <c r="BQ57"/>
  <c r="I56"/>
  <c r="F56"/>
  <c r="H56"/>
  <c r="F55"/>
  <c r="H55"/>
  <c r="I55"/>
  <c r="M55"/>
  <c r="R54"/>
  <c r="BQ53"/>
  <c r="I52"/>
  <c r="F52"/>
  <c r="H52"/>
  <c r="F51"/>
  <c r="H51"/>
  <c r="I51"/>
  <c r="M51"/>
  <c r="R50"/>
  <c r="BQ49"/>
  <c r="I48"/>
  <c r="F48"/>
  <c r="H48"/>
  <c r="F46"/>
  <c r="H46"/>
  <c r="I46"/>
  <c r="M46"/>
  <c r="R45"/>
  <c r="BQ44"/>
  <c r="I42"/>
  <c r="DJ82" i="26"/>
  <c r="EE47"/>
  <c r="DI46"/>
  <c r="DI45"/>
  <c r="DI44"/>
  <c r="DI43"/>
  <c r="DI42"/>
  <c r="DI41"/>
  <c r="DI40"/>
  <c r="DI39"/>
  <c r="DI38"/>
  <c r="DI37"/>
  <c r="DI36"/>
  <c r="DI35"/>
  <c r="DI34"/>
  <c r="DI33"/>
  <c r="DI32"/>
  <c r="DI31"/>
  <c r="DI30"/>
  <c r="DI29"/>
  <c r="DI28"/>
  <c r="M81" i="27"/>
  <c r="L82"/>
  <c r="F81"/>
  <c r="H81"/>
  <c r="I78"/>
  <c r="F78"/>
  <c r="H78"/>
  <c r="F77"/>
  <c r="H77"/>
  <c r="I77"/>
  <c r="I74"/>
  <c r="F74"/>
  <c r="H74"/>
  <c r="F73"/>
  <c r="H73"/>
  <c r="I73"/>
  <c r="I70"/>
  <c r="F70"/>
  <c r="H70"/>
  <c r="I66"/>
  <c r="F66"/>
  <c r="H66"/>
  <c r="F65"/>
  <c r="H65"/>
  <c r="I65"/>
  <c r="I62"/>
  <c r="F62"/>
  <c r="H62"/>
  <c r="F61"/>
  <c r="H61"/>
  <c r="I61"/>
  <c r="I58"/>
  <c r="F58"/>
  <c r="H58"/>
  <c r="F57"/>
  <c r="H57"/>
  <c r="I57"/>
  <c r="I54"/>
  <c r="F54"/>
  <c r="H54"/>
  <c r="F53"/>
  <c r="H53"/>
  <c r="I53"/>
  <c r="I50"/>
  <c r="F50"/>
  <c r="H50"/>
  <c r="F49"/>
  <c r="H49"/>
  <c r="I49"/>
  <c r="I45"/>
  <c r="F45"/>
  <c r="H45"/>
  <c r="F44"/>
  <c r="H44"/>
  <c r="I44"/>
  <c r="E43"/>
  <c r="S42"/>
  <c r="BR41"/>
  <c r="M41"/>
  <c r="F41"/>
  <c r="H41"/>
  <c r="R40"/>
  <c r="H40"/>
  <c r="I39"/>
  <c r="F39"/>
  <c r="H39"/>
  <c r="M39"/>
  <c r="R38"/>
  <c r="BQ37"/>
  <c r="F36"/>
  <c r="I36"/>
  <c r="H36"/>
  <c r="I35"/>
  <c r="F35"/>
  <c r="H35"/>
  <c r="M35"/>
  <c r="R34"/>
  <c r="BQ33"/>
  <c r="F32"/>
  <c r="I32"/>
  <c r="H32"/>
  <c r="I31"/>
  <c r="F31"/>
  <c r="H31"/>
  <c r="M31"/>
  <c r="R30"/>
  <c r="BQ29"/>
  <c r="F28"/>
  <c r="I28"/>
  <c r="H28"/>
  <c r="I27"/>
  <c r="F27"/>
  <c r="H27"/>
  <c r="M27"/>
  <c r="R26"/>
  <c r="BQ25"/>
  <c r="F24"/>
  <c r="I24"/>
  <c r="H24"/>
  <c r="I23"/>
  <c r="F23"/>
  <c r="H23"/>
  <c r="M23"/>
  <c r="R22"/>
  <c r="BQ21"/>
  <c r="F20"/>
  <c r="I20"/>
  <c r="H20"/>
  <c r="I19"/>
  <c r="F19"/>
  <c r="H19"/>
  <c r="M19"/>
  <c r="R18"/>
  <c r="BQ17"/>
  <c r="I15"/>
  <c r="F15"/>
  <c r="H15"/>
  <c r="M15"/>
  <c r="F14"/>
  <c r="I14"/>
  <c r="R14"/>
  <c r="BQ13"/>
  <c r="I11"/>
  <c r="F11"/>
  <c r="H11"/>
  <c r="M11"/>
  <c r="BQ10"/>
  <c r="BA8"/>
  <c r="BD8"/>
  <c r="BG8"/>
  <c r="BQ82" i="28"/>
  <c r="M80"/>
  <c r="R79"/>
  <c r="H42" i="27"/>
  <c r="I40"/>
  <c r="F38"/>
  <c r="I38"/>
  <c r="H38"/>
  <c r="I37"/>
  <c r="F37"/>
  <c r="H37"/>
  <c r="F34"/>
  <c r="I34"/>
  <c r="H34"/>
  <c r="I33"/>
  <c r="F33"/>
  <c r="H33"/>
  <c r="F30"/>
  <c r="I30"/>
  <c r="H30"/>
  <c r="I29"/>
  <c r="F29"/>
  <c r="H29"/>
  <c r="F26"/>
  <c r="I26"/>
  <c r="H26"/>
  <c r="I25"/>
  <c r="F25"/>
  <c r="H25"/>
  <c r="F22"/>
  <c r="I22"/>
  <c r="H22"/>
  <c r="I21"/>
  <c r="F21"/>
  <c r="H21"/>
  <c r="F18"/>
  <c r="I18"/>
  <c r="H18"/>
  <c r="I17"/>
  <c r="F17"/>
  <c r="H17"/>
  <c r="F16"/>
  <c r="H16"/>
  <c r="I16"/>
  <c r="H14"/>
  <c r="I13"/>
  <c r="F13"/>
  <c r="H13"/>
  <c r="F12"/>
  <c r="H12"/>
  <c r="I12"/>
  <c r="I10"/>
  <c r="F10"/>
  <c r="H10"/>
  <c r="AQ8"/>
  <c r="BQ8"/>
  <c r="H81" i="28"/>
  <c r="I81"/>
  <c r="I80"/>
  <c r="G82"/>
  <c r="H80"/>
  <c r="E78"/>
  <c r="I75"/>
  <c r="H75"/>
  <c r="I73"/>
  <c r="H73"/>
  <c r="I71"/>
  <c r="H71"/>
  <c r="BQ71"/>
  <c r="I69"/>
  <c r="H69"/>
  <c r="BQ69"/>
  <c r="I67"/>
  <c r="H67"/>
  <c r="BQ67"/>
  <c r="I65"/>
  <c r="H65"/>
  <c r="BQ65"/>
  <c r="DH82"/>
  <c r="DH80"/>
  <c r="E79"/>
  <c r="F79"/>
  <c r="H79"/>
  <c r="EF78"/>
  <c r="R78"/>
  <c r="E77"/>
  <c r="F77"/>
  <c r="H77"/>
  <c r="DH77"/>
  <c r="BR77"/>
  <c r="M77"/>
  <c r="R76"/>
  <c r="M75"/>
  <c r="R74"/>
  <c r="M73"/>
  <c r="R72"/>
  <c r="H64"/>
  <c r="I64"/>
  <c r="H63"/>
  <c r="I63"/>
  <c r="E76"/>
  <c r="E74"/>
  <c r="E72"/>
  <c r="E70"/>
  <c r="E68"/>
  <c r="E66"/>
  <c r="E62"/>
  <c r="F62"/>
  <c r="H62"/>
  <c r="DH62"/>
  <c r="I61"/>
  <c r="F61"/>
  <c r="H61"/>
  <c r="H60"/>
  <c r="I60"/>
  <c r="I59"/>
  <c r="F59"/>
  <c r="H59"/>
  <c r="H58"/>
  <c r="I58"/>
  <c r="I57"/>
  <c r="F57"/>
  <c r="H57"/>
  <c r="H56"/>
  <c r="I56"/>
  <c r="I55"/>
  <c r="F55"/>
  <c r="H55"/>
  <c r="H54"/>
  <c r="I54"/>
  <c r="I53"/>
  <c r="F53"/>
  <c r="H53"/>
  <c r="H52"/>
  <c r="I52"/>
  <c r="I51"/>
  <c r="F51"/>
  <c r="H51"/>
  <c r="H50"/>
  <c r="I50"/>
  <c r="I49"/>
  <c r="F49"/>
  <c r="H49"/>
  <c r="H48"/>
  <c r="I48"/>
  <c r="I47"/>
  <c r="F47"/>
  <c r="H47"/>
  <c r="H46"/>
  <c r="I46"/>
  <c r="I45"/>
  <c r="F45"/>
  <c r="H45"/>
  <c r="H44"/>
  <c r="I44"/>
  <c r="I41"/>
  <c r="H41"/>
  <c r="H40"/>
  <c r="I40"/>
  <c r="I37"/>
  <c r="H37"/>
  <c r="R37"/>
  <c r="H36"/>
  <c r="I36"/>
  <c r="BQ36"/>
  <c r="I33"/>
  <c r="H33"/>
  <c r="H32"/>
  <c r="I32"/>
  <c r="DH75"/>
  <c r="DH73"/>
  <c r="DH71"/>
  <c r="DH69"/>
  <c r="DH67"/>
  <c r="DH65"/>
  <c r="DH63"/>
  <c r="S63"/>
  <c r="I62"/>
  <c r="BQ62"/>
  <c r="N62"/>
  <c r="R61"/>
  <c r="M60"/>
  <c r="R59"/>
  <c r="M58"/>
  <c r="R57"/>
  <c r="M56"/>
  <c r="R55"/>
  <c r="M54"/>
  <c r="R53"/>
  <c r="M52"/>
  <c r="R51"/>
  <c r="M50"/>
  <c r="R49"/>
  <c r="M48"/>
  <c r="R47"/>
  <c r="M46"/>
  <c r="R45"/>
  <c r="M44"/>
  <c r="I43"/>
  <c r="H43"/>
  <c r="R43"/>
  <c r="H42"/>
  <c r="I42"/>
  <c r="BQ42"/>
  <c r="M40"/>
  <c r="I39"/>
  <c r="H39"/>
  <c r="R39"/>
  <c r="H38"/>
  <c r="I38"/>
  <c r="BQ38"/>
  <c r="I35"/>
  <c r="H35"/>
  <c r="R35"/>
  <c r="H34"/>
  <c r="I34"/>
  <c r="M32"/>
  <c r="R31"/>
  <c r="ED61"/>
  <c r="DH60"/>
  <c r="ED59"/>
  <c r="DH58"/>
  <c r="ED57"/>
  <c r="DH56"/>
  <c r="ED55"/>
  <c r="DH54"/>
  <c r="ED53"/>
  <c r="DH52"/>
  <c r="ED51"/>
  <c r="DH50"/>
  <c r="ED49"/>
  <c r="DH48"/>
  <c r="ED47"/>
  <c r="DH46"/>
  <c r="ED45"/>
  <c r="DH44"/>
  <c r="ED43"/>
  <c r="DH42"/>
  <c r="ED41"/>
  <c r="DH40"/>
  <c r="ED39"/>
  <c r="DH38"/>
  <c r="DH36"/>
  <c r="DH34"/>
  <c r="ED33"/>
  <c r="DH32"/>
  <c r="E31"/>
  <c r="F31"/>
  <c r="N31"/>
  <c r="H31"/>
  <c r="EF30"/>
  <c r="EF82"/>
  <c r="R30"/>
  <c r="E29"/>
  <c r="F29"/>
  <c r="DH29"/>
  <c r="BR29"/>
  <c r="M29"/>
  <c r="R28"/>
  <c r="M27"/>
  <c r="R26"/>
  <c r="M25"/>
  <c r="R24"/>
  <c r="M23"/>
  <c r="R22"/>
  <c r="M21"/>
  <c r="R20"/>
  <c r="M19"/>
  <c r="R18"/>
  <c r="M17"/>
  <c r="R16"/>
  <c r="M15"/>
  <c r="R14"/>
  <c r="E30"/>
  <c r="H29"/>
  <c r="I29"/>
  <c r="I28"/>
  <c r="F28"/>
  <c r="H28"/>
  <c r="H27"/>
  <c r="I27"/>
  <c r="I26"/>
  <c r="F26"/>
  <c r="H26"/>
  <c r="H25"/>
  <c r="I25"/>
  <c r="I24"/>
  <c r="F24"/>
  <c r="H24"/>
  <c r="H23"/>
  <c r="I23"/>
  <c r="I22"/>
  <c r="F22"/>
  <c r="H22"/>
  <c r="H21"/>
  <c r="I21"/>
  <c r="I20"/>
  <c r="F20"/>
  <c r="H20"/>
  <c r="H19"/>
  <c r="I19"/>
  <c r="I18"/>
  <c r="F18"/>
  <c r="H18"/>
  <c r="H17"/>
  <c r="I17"/>
  <c r="I16"/>
  <c r="F16"/>
  <c r="H16"/>
  <c r="H15"/>
  <c r="I15"/>
  <c r="I14"/>
  <c r="F14"/>
  <c r="H14"/>
  <c r="H13"/>
  <c r="I13"/>
  <c r="BQ13"/>
  <c r="ED28"/>
  <c r="DH27"/>
  <c r="ED26"/>
  <c r="DH25"/>
  <c r="ED24"/>
  <c r="DH23"/>
  <c r="ED22"/>
  <c r="DH21"/>
  <c r="ED20"/>
  <c r="DH19"/>
  <c r="ED18"/>
  <c r="DH17"/>
  <c r="ED16"/>
  <c r="DH15"/>
  <c r="ED14"/>
  <c r="DH13"/>
  <c r="I12"/>
  <c r="BQ12"/>
  <c r="R10"/>
  <c r="BA8"/>
  <c r="BD8"/>
  <c r="BG8"/>
  <c r="AQ8"/>
  <c r="BQ8"/>
  <c r="E12"/>
  <c r="F12"/>
  <c r="H12"/>
  <c r="DH12"/>
  <c r="I11"/>
  <c r="H11"/>
  <c r="I10"/>
  <c r="H10"/>
  <c r="DH10"/>
  <c r="BJ8"/>
  <c r="BM8"/>
  <c r="BP8"/>
  <c r="BU8"/>
  <c r="BX8"/>
  <c r="CA8"/>
  <c r="CD8"/>
  <c r="CG8"/>
  <c r="CJ8"/>
  <c r="CM8"/>
  <c r="CP8"/>
  <c r="CS8"/>
  <c r="CV8"/>
  <c r="CY8"/>
  <c r="DB8"/>
  <c r="DE8"/>
  <c r="DI8"/>
  <c r="DL8"/>
  <c r="DO8"/>
  <c r="DR8"/>
  <c r="DU8"/>
  <c r="DX8"/>
  <c r="EA8"/>
  <c r="EE8"/>
  <c r="F66"/>
  <c r="H66"/>
  <c r="I66"/>
  <c r="F70"/>
  <c r="H70"/>
  <c r="I70"/>
  <c r="F74"/>
  <c r="H74"/>
  <c r="I74"/>
  <c r="I77"/>
  <c r="I79"/>
  <c r="I82"/>
  <c r="H82"/>
  <c r="N82" i="27"/>
  <c r="M82"/>
  <c r="G48" i="26"/>
  <c r="I48"/>
  <c r="J48"/>
  <c r="G50"/>
  <c r="I50"/>
  <c r="J50"/>
  <c r="G52"/>
  <c r="I52"/>
  <c r="J52"/>
  <c r="G54"/>
  <c r="I54"/>
  <c r="J54"/>
  <c r="G56"/>
  <c r="I56"/>
  <c r="J56"/>
  <c r="G58"/>
  <c r="I58"/>
  <c r="J58"/>
  <c r="G61"/>
  <c r="I61"/>
  <c r="J61"/>
  <c r="G63"/>
  <c r="I63"/>
  <c r="J63"/>
  <c r="G65"/>
  <c r="I65"/>
  <c r="J65"/>
  <c r="G67"/>
  <c r="I67"/>
  <c r="J67"/>
  <c r="G70"/>
  <c r="I70"/>
  <c r="J70"/>
  <c r="G72"/>
  <c r="I72"/>
  <c r="J72"/>
  <c r="G74"/>
  <c r="I74"/>
  <c r="J74"/>
  <c r="G76"/>
  <c r="I76"/>
  <c r="J76"/>
  <c r="G78"/>
  <c r="I78"/>
  <c r="J78"/>
  <c r="G80"/>
  <c r="I80"/>
  <c r="J80"/>
  <c r="BK8"/>
  <c r="BN8"/>
  <c r="BQ8"/>
  <c r="BV8"/>
  <c r="BY8"/>
  <c r="CB8"/>
  <c r="CE8"/>
  <c r="CH8"/>
  <c r="CK8"/>
  <c r="CN8"/>
  <c r="CQ8"/>
  <c r="CT8"/>
  <c r="CW8"/>
  <c r="CZ8"/>
  <c r="DC8"/>
  <c r="DF8"/>
  <c r="DJ8"/>
  <c r="DM8"/>
  <c r="DP8"/>
  <c r="DS8"/>
  <c r="DV8"/>
  <c r="DY8"/>
  <c r="EB8"/>
  <c r="EF8"/>
  <c r="F30" i="28"/>
  <c r="H30"/>
  <c r="I30"/>
  <c r="I31"/>
  <c r="F68"/>
  <c r="H68"/>
  <c r="I68"/>
  <c r="F72"/>
  <c r="H72"/>
  <c r="I72"/>
  <c r="F76"/>
  <c r="H76"/>
  <c r="I76"/>
  <c r="F78"/>
  <c r="H78"/>
  <c r="I78"/>
  <c r="BJ8" i="27"/>
  <c r="BM8"/>
  <c r="BP8"/>
  <c r="BU8"/>
  <c r="BX8"/>
  <c r="CA8"/>
  <c r="CD8"/>
  <c r="CG8"/>
  <c r="CJ8"/>
  <c r="CM8"/>
  <c r="CP8"/>
  <c r="CS8"/>
  <c r="CV8"/>
  <c r="CY8"/>
  <c r="DB8"/>
  <c r="DE8"/>
  <c r="I43"/>
  <c r="F43"/>
  <c r="H43"/>
  <c r="G49" i="26"/>
  <c r="I49"/>
  <c r="J49"/>
  <c r="G51"/>
  <c r="I51"/>
  <c r="J51"/>
  <c r="G53"/>
  <c r="I53"/>
  <c r="J53"/>
  <c r="G55"/>
  <c r="I55"/>
  <c r="J55"/>
  <c r="G57"/>
  <c r="I57"/>
  <c r="J57"/>
  <c r="G60"/>
  <c r="I60"/>
  <c r="J60"/>
  <c r="G62"/>
  <c r="I62"/>
  <c r="J62"/>
  <c r="G64"/>
  <c r="I64"/>
  <c r="J64"/>
  <c r="G66"/>
  <c r="I66"/>
  <c r="J66"/>
  <c r="G68"/>
  <c r="I68"/>
  <c r="J68"/>
  <c r="G71"/>
  <c r="I71"/>
  <c r="J71"/>
  <c r="G73"/>
  <c r="I73"/>
  <c r="J73"/>
  <c r="G75"/>
  <c r="I75"/>
  <c r="J75"/>
  <c r="G77"/>
  <c r="I77"/>
  <c r="J77"/>
  <c r="G79"/>
  <c r="I79"/>
  <c r="J79"/>
  <c r="G81"/>
  <c r="I81"/>
  <c r="J81"/>
  <c r="I82"/>
  <c r="J82"/>
  <c r="S18" i="22"/>
  <c r="AM21"/>
  <c r="R11"/>
  <c r="BU21"/>
  <c r="N13"/>
  <c r="G10"/>
  <c r="G19"/>
  <c r="G17"/>
  <c r="EH21"/>
  <c r="M10"/>
  <c r="R19"/>
  <c r="DM21"/>
  <c r="N16"/>
  <c r="BV20"/>
  <c r="BV19"/>
  <c r="BV18"/>
  <c r="BV17"/>
  <c r="BV16"/>
  <c r="BW14"/>
  <c r="BW13"/>
  <c r="BW12"/>
  <c r="BV10"/>
  <c r="L21"/>
  <c r="M12"/>
  <c r="AV21"/>
  <c r="S10"/>
  <c r="J21"/>
  <c r="N21"/>
  <c r="BW15"/>
  <c r="BV14"/>
  <c r="BV12"/>
  <c r="BV11"/>
  <c r="BS21"/>
  <c r="BT21"/>
  <c r="BW21"/>
  <c r="BV21"/>
  <c r="H20"/>
  <c r="M20"/>
  <c r="S13"/>
  <c r="BG21"/>
  <c r="I16"/>
  <c r="H16"/>
  <c r="I12"/>
  <c r="H12"/>
  <c r="I17"/>
  <c r="G21"/>
  <c r="M21"/>
  <c r="M14"/>
  <c r="H19"/>
  <c r="I19"/>
  <c r="F21"/>
  <c r="H21"/>
  <c r="H10"/>
  <c r="I15"/>
  <c r="H15"/>
  <c r="I11"/>
  <c r="H11"/>
  <c r="E21"/>
  <c r="I21"/>
  <c r="I18"/>
  <c r="H18"/>
  <c r="I13"/>
  <c r="H13"/>
  <c r="I14"/>
  <c r="AB21"/>
  <c r="I10"/>
  <c r="H17"/>
  <c r="DN21"/>
  <c r="M17"/>
  <c r="M11"/>
  <c r="M18"/>
  <c r="DL21"/>
  <c r="M15"/>
  <c r="Q21"/>
  <c r="S15"/>
  <c r="S16"/>
  <c r="S14"/>
  <c r="AG21"/>
  <c r="R21"/>
  <c r="S21"/>
</calcChain>
</file>

<file path=xl/sharedStrings.xml><?xml version="1.0" encoding="utf-8"?>
<sst xmlns="http://schemas.openxmlformats.org/spreadsheetml/2006/main" count="1239" uniqueCount="269">
  <si>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</si>
  <si>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</si>
  <si>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>2. ՊԱՇՏՈՆԱԿԱՆ ԴՐԱՄԱՇՆՈՐՀՆԵՐ</t>
  </si>
  <si>
    <t xml:space="preserve">Ֆ Ո Ն Դ Ա Յ Ի Ն     </t>
  </si>
  <si>
    <t>Ֆոնդային բյուջեի տարեսկզբի մնացորդ</t>
  </si>
  <si>
    <t>Վարչական բյուջեի տարեսկզբի մնացորդ</t>
  </si>
  <si>
    <t>Հ/հ</t>
  </si>
  <si>
    <t>1. ՀԱՐԿԵՐ ԵՎ ՏՈՒՐՔԵՐ</t>
  </si>
  <si>
    <t xml:space="preserve">տող 1320 Շահաբաժիններ </t>
  </si>
  <si>
    <t xml:space="preserve">փաստ.                                                                            </t>
  </si>
  <si>
    <t>Համայնքի անվանումը</t>
  </si>
  <si>
    <t>ՀԱՇՎԵՏՎՈՒԹՅՈՒՆ</t>
  </si>
  <si>
    <t>հազար դրամ</t>
  </si>
  <si>
    <t>տող 1000ԸՆԴԱՄԵՆԸ  ԵԿԱՄՈՒՏՆԵՐ     (տող 1100 + տող 1200+տող 1300)</t>
  </si>
  <si>
    <t>ԴԱՀԿ    Վ/Բ</t>
  </si>
  <si>
    <t xml:space="preserve"> տող 1000  Ընդամենը վարչական մաս</t>
  </si>
  <si>
    <t>ԴԱՀԿ                     Ֆ/Բ</t>
  </si>
  <si>
    <t>տող 1000   Ընդամենը ֆոնդային մաս</t>
  </si>
  <si>
    <t>3.3 գույքի վարձակալությունից եկամուտներ(տող 1331 + տող 1332 + տող 1333 + 1334)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</si>
  <si>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</si>
  <si>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</si>
  <si>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</si>
  <si>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</si>
  <si>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Ընդամենը գույքահարկ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</si>
  <si>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</si>
  <si>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</si>
  <si>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r>
      <t>տող 1120    1.2 Գույքային հարկեր այլ գույքիցայդ թվում`Գույքահարկ փոխադրամիջոցների համար</t>
    </r>
    <r>
      <rPr>
        <sz val="10"/>
        <rFont val="Arial Armenian"/>
        <family val="2"/>
      </rPr>
      <t/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</si>
  <si>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</si>
  <si>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</si>
  <si>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</si>
  <si>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</si>
  <si>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  <r>
      <rPr>
        <sz val="9"/>
        <rFont val="Arial Armenian"/>
        <family val="2"/>
      </rPr>
      <t/>
    </r>
  </si>
  <si>
    <t>տող1256
գ) Պետական բյուջեից համայնքի վարչական բյուջեին տրամադրվող այլ դոտացիաներ</t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</si>
  <si>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</si>
  <si>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</si>
  <si>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</si>
  <si>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</si>
  <si>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</si>
  <si>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</si>
  <si>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</si>
  <si>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</si>
  <si>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</si>
  <si>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</si>
  <si>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t xml:space="preserve">ծրագիր    տարեկան </t>
  </si>
  <si>
    <t>Ընդամենը</t>
  </si>
  <si>
    <r>
      <t>որից` Սեփական եկամուտներ</t>
    </r>
    <r>
      <rPr>
        <sz val="12"/>
        <rFont val="GHEA Grapalat"/>
        <family val="3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</si>
  <si>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r>
      <rPr>
        <b/>
        <sz val="12"/>
        <rFont val="GHEA Grapalat"/>
        <family val="3"/>
      </rPr>
      <t>տող 1341</t>
    </r>
    <r>
      <rPr>
        <sz val="12"/>
        <rFont val="GHEA Grapalat"/>
        <family val="3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</si>
  <si>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family val="3"/>
      </rPr>
      <t xml:space="preserve"> տող 1342</t>
    </r>
    <r>
      <rPr>
        <sz val="12"/>
        <rFont val="GHEA Grapalat"/>
        <family val="3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</si>
  <si>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r>
      <rPr>
        <b/>
        <sz val="12"/>
        <rFont val="GHEA Grapalat"/>
        <family val="3"/>
      </rPr>
      <t xml:space="preserve"> տող 1352</t>
    </r>
    <r>
      <rPr>
        <sz val="12"/>
        <rFont val="GHEA Grapalat"/>
        <family val="3"/>
      </rPr>
      <t xml:space="preserve">Համայնքի վարչական տարածքում ինքնակամ կառուցված շենքերի, շինությունների օրինականացման համար վճարներ </t>
    </r>
  </si>
  <si>
    <r>
      <t xml:space="preserve"> </t>
    </r>
    <r>
      <rPr>
        <b/>
        <sz val="12"/>
        <rFont val="GHEA Grapalat"/>
        <family val="3"/>
      </rPr>
      <t xml:space="preserve">տող 1220+1240     </t>
    </r>
    <r>
      <rPr>
        <sz val="12"/>
        <rFont val="GHEA Grapalat"/>
        <family val="3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</si>
  <si>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family val="3"/>
      </rPr>
      <t xml:space="preserve"> տող 1260   </t>
    </r>
    <r>
      <rPr>
        <sz val="12"/>
        <rFont val="GHEA Grapalat"/>
        <family val="3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</si>
  <si>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family val="3"/>
      </rPr>
      <t xml:space="preserve"> տող 1381+տող 1382</t>
    </r>
    <r>
      <rPr>
        <sz val="12"/>
        <rFont val="GHEA Grapalat"/>
        <family val="3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</si>
  <si>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family val="3"/>
      </rPr>
      <t xml:space="preserve">տող 1391+1393   </t>
    </r>
    <r>
      <rPr>
        <sz val="12"/>
        <rFont val="GHEA Grapalat"/>
        <family val="3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</si>
  <si>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family val="3"/>
      </rPr>
      <t>տող 1392</t>
    </r>
    <r>
      <rPr>
        <sz val="12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</si>
  <si>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t>կատ. %-ը տարեկան ծրագրի նկատմամբ</t>
  </si>
  <si>
    <t>Հաշվետու ժամանակաշրջան</t>
  </si>
  <si>
    <t>Աշտարակ</t>
  </si>
  <si>
    <t>Աղձք</t>
  </si>
  <si>
    <t>Անտառուտ</t>
  </si>
  <si>
    <t>Ավան</t>
  </si>
  <si>
    <t>Արագածոտն</t>
  </si>
  <si>
    <t>Ագարակ</t>
  </si>
  <si>
    <t>Արտաշավան</t>
  </si>
  <si>
    <t>Արուճ</t>
  </si>
  <si>
    <t>Բազմաղբյուր</t>
  </si>
  <si>
    <t>Բյուրական</t>
  </si>
  <si>
    <t>Դպրեվանք</t>
  </si>
  <si>
    <t>Լեռնարոտ</t>
  </si>
  <si>
    <t>Կարբի</t>
  </si>
  <si>
    <t>Կոշ</t>
  </si>
  <si>
    <t>Ղազարավան</t>
  </si>
  <si>
    <t>Նոր Ամանոս</t>
  </si>
  <si>
    <t>Նոր Եդեսիա</t>
  </si>
  <si>
    <t>Շամիրամ</t>
  </si>
  <si>
    <t>Ոսկեվազ</t>
  </si>
  <si>
    <t>Ոսկեհատ</t>
  </si>
  <si>
    <t>Սասունիկ</t>
  </si>
  <si>
    <t>Սաղմոսավան</t>
  </si>
  <si>
    <t>Վ.Սասունիկ</t>
  </si>
  <si>
    <t>Տեղեր</t>
  </si>
  <si>
    <t>Ուշի</t>
  </si>
  <si>
    <t>Ուջան</t>
  </si>
  <si>
    <t>Փարպի</t>
  </si>
  <si>
    <t>Օշական</t>
  </si>
  <si>
    <t>Օրգով</t>
  </si>
  <si>
    <t>Օհանավան</t>
  </si>
  <si>
    <t>Ապարան</t>
  </si>
  <si>
    <t>Ալագյազ</t>
  </si>
  <si>
    <t>Ծաղկահովիտ</t>
  </si>
  <si>
    <t>Մելիքգյուղ</t>
  </si>
  <si>
    <t>Ակունք</t>
  </si>
  <si>
    <t>Արագածավան</t>
  </si>
  <si>
    <t>Աշնակ</t>
  </si>
  <si>
    <t>Արեգ (Թաթուլ)</t>
  </si>
  <si>
    <t>Մեծաձոր (Ավթոնա)</t>
  </si>
  <si>
    <t>Օթևան (Բայսզ)</t>
  </si>
  <si>
    <t>Արևուտ (Բառոժ)</t>
  </si>
  <si>
    <t>Գառնահովիտ</t>
  </si>
  <si>
    <t>Կանչ (Գյալթո)</t>
  </si>
  <si>
    <t>Դաշտադեմ</t>
  </si>
  <si>
    <t>Դավթաշեն</t>
  </si>
  <si>
    <t>Դիան</t>
  </si>
  <si>
    <t>Եղնիկ</t>
  </si>
  <si>
    <t>Զարինջա</t>
  </si>
  <si>
    <t>Զովասար</t>
  </si>
  <si>
    <t>Թալին</t>
  </si>
  <si>
    <t>Թլիկ</t>
  </si>
  <si>
    <t>Իրինդ</t>
  </si>
  <si>
    <t>Ծաղկասար</t>
  </si>
  <si>
    <t>Կաթնաղբյուր</t>
  </si>
  <si>
    <t>Կաքավաձոր</t>
  </si>
  <si>
    <t>Կարմրաշեն</t>
  </si>
  <si>
    <t>Հակո</t>
  </si>
  <si>
    <t>Հացաշեն</t>
  </si>
  <si>
    <t>Դդմասար</t>
  </si>
  <si>
    <t>Մաստարա</t>
  </si>
  <si>
    <t>Ն.Արթիկ</t>
  </si>
  <si>
    <t>Ն.Բազմաբերդ</t>
  </si>
  <si>
    <t>Ն.Սասնաշեն</t>
  </si>
  <si>
    <t>Շղարշիկ</t>
  </si>
  <si>
    <t>Ոսկեթաս</t>
  </si>
  <si>
    <t>Պարտիզակ</t>
  </si>
  <si>
    <t>Սորիկ</t>
  </si>
  <si>
    <t>Սուսեր</t>
  </si>
  <si>
    <t>Ագարակավան</t>
  </si>
  <si>
    <t>Վ. Բազմաբերդ</t>
  </si>
  <si>
    <t>Վ. Սասնաշեն</t>
  </si>
  <si>
    <t>Ցամաքասար</t>
  </si>
  <si>
    <t>Տեղեկատվություն գույքահարկի և հողի հարկի ապառքների վերաբերյալ</t>
  </si>
  <si>
    <t>Անվանումը</t>
  </si>
  <si>
    <t>Ընդամենը գույքահարկ 
/բյուջ տող 1111 + 1120/</t>
  </si>
  <si>
    <t>Ընդամենը տույժերի և տուգանքների գումարները</t>
  </si>
  <si>
    <t xml:space="preserve">Գանձված  գույքահարկի ապառքի գումարը  </t>
  </si>
  <si>
    <t>տող 1112
Հողի հարկ համայնքների վարչական տարածքներում գտնվող հողի համար</t>
  </si>
  <si>
    <t xml:space="preserve">Գանձված  հողի հարկի  ապառքի գումարը  </t>
  </si>
  <si>
    <t xml:space="preserve">ծրագիր                                                                                                                                                                                                                                      տարեկան </t>
  </si>
  <si>
    <t xml:space="preserve">ծրագիր                                                                                                                                                                                                                                  </t>
  </si>
  <si>
    <t>կատ. %-ը</t>
  </si>
  <si>
    <t xml:space="preserve">  ÀÜ¸²ØºÜÀ</t>
  </si>
  <si>
    <t>Ընդամենը գույքահարկի ապառքը 01.01.20թ. դրությամբ*</t>
  </si>
  <si>
    <t>2020թ. բյուջեում ներառված գույքահարկի ապառքի գումարը</t>
  </si>
  <si>
    <t>Ընդամենը հողի հարկի ապառքը 01.01.20թ. դրությամբ*</t>
  </si>
  <si>
    <t>2020թ. բյուջեում ներառված հողի հարկի ապառքի գումարը*</t>
  </si>
  <si>
    <r>
      <t xml:space="preserve"> ՀՀ  ԱՐԱԳԱԾՈՏՆԻ  ՄԱՐԶԻ  ՀԱՄԱՅՆՔՆԵՐԻ   ԲՅՈՒՋԵՏԱՅԻՆ   ԵԿԱՄՈՒՏՆԵՐԻ   ՎԵՐԱԲԵՐՅԱԼ  (աճողական)  2020թ.  «1 ամսվա»  դրությամբ </t>
    </r>
    <r>
      <rPr>
        <b/>
        <sz val="12"/>
        <rFont val="GHEA Grapalat"/>
        <family val="3"/>
      </rPr>
      <t xml:space="preserve">                                           </t>
    </r>
  </si>
  <si>
    <t>ծրագիր ( 1 ամիս)</t>
  </si>
  <si>
    <t>կատ. %-ը 1 ամսվա  նկատմամբ</t>
  </si>
  <si>
    <t xml:space="preserve">փաստ                   ( 1  ամիս)                                                                           </t>
  </si>
  <si>
    <t>Ֆոնդային բյուջեում նախատեսված գումար</t>
  </si>
  <si>
    <t>ֆոնդայնին բյուջեի գումարների ուղղությունները</t>
  </si>
  <si>
    <t>ՀՀ Արագածոտնի մարզի համայնքների 2020թ. նախատեսված ֆոնդային բյուջեների վերաբերյալ</t>
  </si>
  <si>
    <t>անորոշ</t>
  </si>
  <si>
    <t>550.0- փողոցների լուսավորություն</t>
  </si>
  <si>
    <t>3925.5- փողոցների լուսավորություն</t>
  </si>
  <si>
    <t>1914.8- փողոցների լուսավորություն</t>
  </si>
  <si>
    <t>1457.8- ճանապարհների վերանորոգում</t>
  </si>
  <si>
    <t>721.3- համայնքապետարանի շենքի վերանորոգում</t>
  </si>
  <si>
    <t>965.0- համայնքապետարանի շենքի վերանորոգում, 1141.1- փողոցների լուսավորություն</t>
  </si>
  <si>
    <t>3000.0- մշակույթի տան վերանորոգում, 2000.0-գազաֆիկացում, 1500.0- փողոցների լուսավորություն</t>
  </si>
  <si>
    <t>1000.0- շենքերի կառուցում, 57000.0- շենքերի վերանորոգում և ասֆալտապատում, 3000.0- վարչական սաարքավորումներ, 1300.0- քարտեզագրում, նախագծանախահաշվային ծախսեր</t>
  </si>
  <si>
    <t>29000.0- ասֆալտապատում</t>
  </si>
  <si>
    <t>4000.0- գազաֆիկացում,  4000.0- ջրագծի խողովակաշարի անցկացում, 4000.0-ճանապարհների վերանորոգում</t>
  </si>
  <si>
    <t>300.0- ջրամատակարարում</t>
  </si>
  <si>
    <t>265.0- մշակույթի տան վերանորոգում</t>
  </si>
  <si>
    <t>1500.0- ջրամատակարարում, 1500.0- փողոցների վերանորոգում</t>
  </si>
  <si>
    <t>18000.0- ասֆալտապատում</t>
  </si>
  <si>
    <t>370.0- գեոդեզական ծախսեր, 6172.2- փողոցների լուսավորություն</t>
  </si>
  <si>
    <t>9700.0- ասֆալտապատում</t>
  </si>
  <si>
    <t xml:space="preserve">22000.0- շենքերի կառուցում, 25000.0- շենքերի վերանորոգում, 8000.0- նահագծանախահաշվային ծախսեր </t>
  </si>
  <si>
    <t>50000.0- ճանապարհների վերանորոգում, 20000.0- գազաֆիկացում, 5000.0- փողոցների լուսավորություն</t>
  </si>
  <si>
    <t>2200.0- մշակույթի տան վերանորոգում</t>
  </si>
  <si>
    <t>1000.0- փողոցների լուսավորություն , 250.0- նախագծանախահաշվային ծախսեր 950.0- գազաֆիկացում</t>
  </si>
  <si>
    <t>5500.0- փողոցների լուսավորություն, 10000.0- ասֆալտապատում</t>
  </si>
  <si>
    <t>2500.0- գազաֆիկացում,  5000.0- ասֆալտապատում</t>
  </si>
  <si>
    <t>13000.0- ջրամատակարարում, 5400.0-լուսավորություն, 25000.0- ասֆալտապատում, 3900.0- շենքերի վերանորոգում</t>
  </si>
  <si>
    <t>800.0 - փողոցների լուսավորություն</t>
  </si>
  <si>
    <t>2000.0- համայնքապետարանի շենքի վերանորոգում, 2000.0- ջրամատակարարում, 800.0- մշակույթի տան վերանորոգում , 500.0- փողոցների լուսավորության վերանորոգում</t>
  </si>
  <si>
    <t xml:space="preserve">10000.0- ասֆալտապատում , 10000.0- փողոցների վերանորոգում 10000.0- շենքերի վերանորոգում, 20000.0- գազաֆիկացում, </t>
  </si>
  <si>
    <t>10000.0 - շենքերի կառուցում  , 2000.0- գազաֆիկացում, 2000.0- ջրաչապերի ձեռքբերում, 2000.0- փողոցային լուսավորություն, մանկապարտեզի բակի բարեկարգում, 2000.0- փողոցների վերանորոգում, 7000.0- մշակույթի տան վերանորոգում</t>
  </si>
  <si>
    <t>1525.0- մշակույթի տան վերանորոգում, 400.0- փողոցային լուսավորություն, 290.0- նախագծահետազոտական ծախսեր</t>
  </si>
  <si>
    <t>510.0- վարչական սարքավորումների ձեռքբերում, 950.0- փողոցների լուսավորություն, 2689.3- ոռոգման ցանցի վերանորոգում</t>
  </si>
  <si>
    <t xml:space="preserve">220.0- ճանապարհների վերանորոգում </t>
  </si>
  <si>
    <t>1000.0- փողոցների լուսավորություն 1200.0- շենքերի վերանորոգում</t>
  </si>
  <si>
    <t>8000.0- ասֆալտապատում, 7000.0- փողոցների լուսավորություն</t>
  </si>
  <si>
    <t xml:space="preserve">4152.5- շենքերի վերանորոգում </t>
  </si>
  <si>
    <t>200.0- նախագծանախահաշվային ծախսեր, 600.0- ջրագծի վերանորոգում</t>
  </si>
  <si>
    <t>10000.0- ջրագծի անցկացում , 7000.0- ասֆալտապատում, 5000.0- գազաֆիկացում</t>
  </si>
  <si>
    <t>3000.0- փողոցների լուսավորություն , 3000.0- տանիքների վերանորոգում, 6000.0- ջեռուցում , 8000.0- ասֆալտապատում</t>
  </si>
  <si>
    <t>750.0- փողոցային լուսավորություն</t>
  </si>
  <si>
    <t>5000.0- փողոցային լուսավորություն, 4000.0- ոռոգման ցանցի կառուցում</t>
  </si>
  <si>
    <t>15000.0- հանդիսություների շենքի կառուցում, 1000.0- փողոցների լուսավորություն</t>
  </si>
  <si>
    <t>1700.0- փողոցների վերանորոգում, 1500.0- ջրագծի խողովակաշարի վերանորոգում</t>
  </si>
  <si>
    <t>3000.0 - փողոցների վերանորոգում, 1500.0- փողոցների լուսավորություն</t>
  </si>
  <si>
    <t>78000.0 - ճանապարհների վերանորոգում, 1500.0-գազաֆիկացում, 50000.0- զբոսայգու վերանորոգում, 5000.0- համայնքապետարանի շենքի վերանորոգում, 10000.0- աղբատարի ձեռք բերում</t>
  </si>
  <si>
    <t>3800.0- ջրագծի վերանորոգում, 200.0- վարչական սարքավորումների ձեռք բերում</t>
  </si>
  <si>
    <t>17000.0- շենքերի կառուցում,6000.0- շենքերի կապիտալ վերանորոգում,  1700.0- վարչական սարքավորումների ձեռք բերում,  1100.0- նախագծանախահաշվային  ծախսեր</t>
  </si>
  <si>
    <t>5000.0- ջրամատակարարում, 2900.0- փողոցների լուսավորություն, 1000.0- ասֆալտապատում, 1000.0- վարչական սարքավորումների ձեռք բերում</t>
  </si>
  <si>
    <t>1082.2- փողոցների լուսավորություն, 215.0- վարչական սարքավորումների ձեռք բերում</t>
  </si>
  <si>
    <t>60000-ասֆալտապատում, 60000.0- շենքերի կառուցում,  7000.0- մեքենաների և սարքավորումների ձեռք բերում, 10000.0- փողոցների լուսավորություն, 10000.0- ջրագծերի խողովակաշարի վերանորոգում, 3000.0- նախագծանախահաշվային ծախսեր</t>
  </si>
  <si>
    <t>25000.0- գազաֆիկացում, 10000.0-ասֆալտապատում, 7000.0- ոռոգում, 6000.0-ջրագծի  խողովակաշարի վերանորոգում, 4000.0- փսղոցների լուսավորություն</t>
  </si>
  <si>
    <t>3000.0- վարչական սարքավորումների ձեռք բերում</t>
  </si>
  <si>
    <t>500.0- փողոցների լուսավորություն, 4000.0-  խողովակաշարի վերանորոգում, 5400.0-փողոցների վերանորոգում , 1119.5- քարտեզագրում, նախագծանախահաշվային ծախսեր</t>
  </si>
  <si>
    <t>13800.0- շենքերի վերանորոգում, 3000.0- շենքերի կառուցում,  2500.0- վարչական սարքավորումների ձեռքբերում , 2000.0- նախագծանախահաշվային ծախսեր</t>
  </si>
  <si>
    <t>850.0- համայնքապետարանի շենքի վերանորոգում,  500.0- ոռոգման ցանցի կառուցում, 1650.0- բնական գազի խողովակաշարի անկացում</t>
  </si>
  <si>
    <t>15000.0- տանիքների վերանորոգում, 6000.0- գույքի ձեռք բերում, 4000.0- ճանապարհների վերանորոգում</t>
  </si>
  <si>
    <t xml:space="preserve">2136.0-  ասֆալտապատում, 410.0- վարչական սարքավորումների ձեռք բերում, 990.0- նախագծանախահաշվային ծախսեր </t>
  </si>
  <si>
    <t>1300.0- շենքերի վերանորոգում, 4464.8- վարչական սարքավորումների ձեռք բերում, 1000.0- քարտեզագրման և նախագծանախահաշվային ծախսեր</t>
  </si>
  <si>
    <t>1000.0-փողոցների լուսավորություն, 500.0- վարչական սարքավորումների ձեռք բերում</t>
  </si>
  <si>
    <t>5000.0- համայնքապետարանի շենքի վերանորոգում,10000.0- գազաֆիկացում, 3500.0- տրանսպորտային սարքավորումների ձեռքբերում, 4000.0- գույքի ձեռք բերում, 300.0- ՀԾ ծրագրի ձեռք բերում, 5000.0- խաղահրապարակի կառուցում, 10000.0- փողոցների լուսավորություն, 35000.0- ասֆալտապատոմ 700.0- քարտեզագրում, 1500.0- նահագծահետազոտական ծախսեր</t>
  </si>
  <si>
    <t>1000.0- մշակույթի տան վերանորոգում, 1500.0- փողոցների լուսավորություն, 1000.0- վարչական սարքավորումների ձեռք բերում</t>
  </si>
  <si>
    <t>60000.0-ասֆալտապատում, 15000.0-լուսավորություն, 10000.0- տանիքի վերանորոգում, 5000.0-վարչական շենքի վերանորոգում, 15000.0- ջեռուցման համակարգի ձեռք բերում, 35000.0- արևային կայանի ձեռք բերում</t>
  </si>
  <si>
    <t>2000.0 - շենքերի վերանորոգում 1500.0- գազաֆիկացում, 490.0- տրանսպորտային սարքավորումն 560.0- վարչական սարքավորումների ձեռք բերում, 150.0- նախագծանախահաշվային ծախսեր</t>
  </si>
  <si>
    <t>6500.0- ջրագծի կառուցում, 404.4- վարչական սարքավորումների ձեռք բերում</t>
  </si>
  <si>
    <t>339.1- վարչական սարքավորումների ձեռքբերում, 500.0- խոտհնձիչ մեքենայի ձեռք բերում, 8000.0 -խմելաջրի ներքին ցանցի նորոգում</t>
  </si>
  <si>
    <t>14000.0 -մշակույթի և համայնքապետարանի շենքի վերանորոգում, 8296.0- ջրագծի  խողովակաշարի  վերանորոգում</t>
  </si>
  <si>
    <t>1000.0- մշակույթի տան տանիքի  վերանորոգում, 1700.0- ջրագծի խողովակաշարի  վերանորոգում</t>
  </si>
  <si>
    <t>804.0- փոոցների լուսավորություն, 500.0- ջրամատակարարում , 500.0- ջրագծի խողովակաշարի վերանորոգում, 950.0- գյուղատնտեսության մեքենայի ձեռքբերում, 1150.4- համայնքապետարանի շենքի վերանորոգում</t>
  </si>
  <si>
    <t>500.0-մշակույթի տան վերանորոգում</t>
  </si>
  <si>
    <t>22.0- վարչական սարքավորումների ձեռք բերում</t>
  </si>
  <si>
    <t>7100- ասֆալտապատում, 200.0- նախագծանախահաշվային ծախսեր, 100.0- վարչական սարքավորումների ձեռք բերում</t>
  </si>
  <si>
    <t>3000.0- ճանապարհների լուսավորություն, 1500.0- ճանապարհների վերանորոգում, 5000.0- ջրագծի ոռոգման ցանցի վերանորոգում 6000.0- տեխնիկայի ձեռք բերում, 1500.0- սպորտ հրապարակի կառուցում</t>
  </si>
  <si>
    <t>1500.0- վարչական սարքավորումների ձեռք բերում,  10191.0-համայնքապետարանի շենքի վերանորոգում , 11881.4- զաֆիկացում, ջեռուցում, 12375.7- փողոցների լուսավորություն , 1854.9- ջրագծի խողովակաշարի կառուցում, 5976.0- երաժշտական դպրոցի շենքի վերանորոգում, 500.0- տրանսպորտային սարքավորումների ձեռքբերում, 1800.0- պոմպերի ձեռք բերում, 3500.0- նախագծահետազոտական ծախսեր, 15021.0- ճանապարհների վերանորոգում</t>
  </si>
  <si>
    <t xml:space="preserve">                                                                                                                    </t>
  </si>
  <si>
    <t xml:space="preserve"> </t>
  </si>
  <si>
    <t>No</t>
  </si>
  <si>
    <t>համայնքի անվանումը</t>
  </si>
  <si>
    <t>2020թ. պլան</t>
  </si>
  <si>
    <t>2019թ. դեկտեմբերի 13-ի դրությամբ պլան</t>
  </si>
  <si>
    <t xml:space="preserve">տարբերություն (3-2)        </t>
  </si>
  <si>
    <t xml:space="preserve">2019թ. հունվարի 31-ի դրությամբ պլան </t>
  </si>
  <si>
    <t xml:space="preserve">տարբերություն (3-4)        </t>
  </si>
  <si>
    <t>ՀՀ Արագածոտնի մարզի սեփական եկամուտների վերաբերյալ</t>
  </si>
  <si>
    <t>Ընդամենը վարչական մաս</t>
  </si>
  <si>
    <t>Ընդամենը ֆոնդային մաս</t>
  </si>
  <si>
    <t>փաստացի</t>
  </si>
  <si>
    <t>տող 1110                                                                                        Գույքային հարկեր անշարժ գույքից</t>
  </si>
  <si>
    <t>տող 1000ԸՆԴԱՄԵՆԸ  ԵԿԱՄՈՒՏՆԵՐ                                                         (տող 1100 + տող 1200+տող 1300)</t>
  </si>
  <si>
    <t>ՏԵՂԵԿԱՏՎՈՒԹՅՈՒՆ</t>
  </si>
  <si>
    <t>Վանաձոր</t>
  </si>
  <si>
    <t>Լերմոնտովո</t>
  </si>
  <si>
    <t>Ֆիոլետովո</t>
  </si>
  <si>
    <t>Փամբակ</t>
  </si>
  <si>
    <t>Սպիտակ</t>
  </si>
  <si>
    <t>Տաշիր</t>
  </si>
  <si>
    <t>Ալավերդի</t>
  </si>
  <si>
    <t>Թումանյան</t>
  </si>
  <si>
    <t>Ստեփանավան</t>
  </si>
  <si>
    <t>Գյուլագարակ</t>
  </si>
  <si>
    <t>Լոռի Բերդ</t>
  </si>
  <si>
    <t xml:space="preserve">որից` Սեփական եկամուտներ                                                         (Ընդամենը եկամուտներ առանց պաշտոնական դրամաշնորհների)                                                                                                              </t>
  </si>
  <si>
    <t xml:space="preserve">տող 1341Համայնքի սեփականություն հանդիսացող, այդ թվում` տիրազուրկ, համայնքին որպես սեփականություն անցած ապրանքների վաճառքից մուտքեր
</t>
  </si>
  <si>
    <t xml:space="preserve"> տող 1342Պետության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</si>
  <si>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 xml:space="preserve"> տող 1352Համայնքի վարչական տարածքում ինքնակամ կառուցված շենքերի, շինությունների օրինականացման համար վճարներ </t>
  </si>
  <si>
    <t xml:space="preserve"> տող 1220+1240     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</si>
  <si>
    <t xml:space="preserve"> տող 1260   2.6 Կապիտալ ներքին պաշտոնական դրամաշնորհներ` ստացված կառավարման այլ մակարդակներից</t>
  </si>
  <si>
    <t xml:space="preserve"> տող 1381+տող 1382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</si>
  <si>
    <t>տող 1391+1393   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</si>
  <si>
    <t>տող 1392Վարչական բյուջեի պահուստային ֆոնդից ֆոնդային բյուջե կատարվող հատկացումներից մուտքեր</t>
  </si>
  <si>
    <t xml:space="preserve">տող 1113         Անշարժ գույքի հարկ </t>
  </si>
  <si>
    <t>տող 1112         Հողի հարկ համայնքների վարչական տարածքներում գտնվող հողի համար</t>
  </si>
  <si>
    <t xml:space="preserve">տող 1111         Գույքահարկ համայնքների վարչական տարածքներում գտնվող շենքերի և շինությունների համար                                                                     </t>
  </si>
  <si>
    <t xml:space="preserve">տող 1131        Տեղական տուրքեր
</t>
  </si>
  <si>
    <t>տող 1150   Համայնքի բյուջե վճարվող պետական տուրքեր
(տող 1151 )</t>
  </si>
  <si>
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</si>
  <si>
    <t>տող 1120    1.2 Գույքային հարկեր այլ գույքիցայդ թվում`Գույքահարկ փոխադրամիջոցների համար</t>
  </si>
  <si>
    <t>ծրագիր (1-ին եռամսյակ, 1-ին կիսամյակ, 9 ամիս, տարի)</t>
  </si>
  <si>
    <t>կատ. %-ը տարվա  նկատմամբ</t>
  </si>
  <si>
    <t xml:space="preserve">փաստացի           </t>
  </si>
  <si>
    <t>կատ. %-ը I եռամսյակի  նկատմամբ</t>
  </si>
  <si>
    <t xml:space="preserve"> ՀՀ  ԼՈՌՈՒ  ՄԱՐԶԻ  ՀԱՄԱՅՆՔՆԵՐԻ   ԲՅՈՒՋԵՏԱՅԻՆ   ԵԿԱՄՈՒՏՆԵՐԻ   ՎԵՐԱԲԵՐՅԱԼ  (աճողական)   2026թ.ապրիլի «30-ի» -ի  դրությամբ                                            </t>
  </si>
</sst>
</file>

<file path=xl/styles.xml><?xml version="1.0" encoding="utf-8"?>
<styleSheet xmlns="http://schemas.openxmlformats.org/spreadsheetml/2006/main">
  <numFmts count="2">
    <numFmt numFmtId="196" formatCode="0.0"/>
    <numFmt numFmtId="207" formatCode="#,##0.0"/>
  </numFmts>
  <fonts count="23">
    <font>
      <sz val="12"/>
      <name val="Times Armenian"/>
    </font>
    <font>
      <sz val="10"/>
      <name val="Arial Armenian"/>
      <family val="2"/>
    </font>
    <font>
      <sz val="9"/>
      <name val="Arial Armenian"/>
      <family val="2"/>
    </font>
    <font>
      <sz val="12"/>
      <name val="Times Armenian"/>
      <family val="1"/>
    </font>
    <font>
      <sz val="12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sz val="12"/>
      <name val="Times Armenian"/>
      <family val="1"/>
    </font>
    <font>
      <b/>
      <sz val="9"/>
      <name val="GHEA Grapalat"/>
      <family val="3"/>
    </font>
    <font>
      <sz val="9"/>
      <color indexed="10"/>
      <name val="GHEA Grapalat"/>
      <family val="3"/>
    </font>
    <font>
      <sz val="9"/>
      <color indexed="8"/>
      <name val="GHEA Grapalat"/>
      <family val="3"/>
    </font>
    <font>
      <b/>
      <sz val="12"/>
      <name val="Arial Armenian"/>
      <family val="2"/>
    </font>
    <font>
      <sz val="12"/>
      <name val="Arial Armenian"/>
      <family val="2"/>
    </font>
    <font>
      <b/>
      <sz val="14"/>
      <name val="GHEA Grapalat"/>
      <family val="3"/>
    </font>
    <font>
      <b/>
      <sz val="14"/>
      <color indexed="8"/>
      <name val="GHEA Grapalat"/>
      <family val="3"/>
    </font>
    <font>
      <b/>
      <sz val="18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b/>
      <sz val="10"/>
      <name val="Arial Armenian"/>
      <family val="2"/>
    </font>
    <font>
      <sz val="10"/>
      <color theme="1"/>
      <name val="GHEA Grapalat"/>
      <family val="3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4" fontId="19" fillId="0" borderId="19" applyFill="0" applyProtection="0">
      <alignment horizontal="right" vertical="center"/>
    </xf>
  </cellStyleXfs>
  <cellXfs count="384">
    <xf numFmtId="0" fontId="0" fillId="0" borderId="0" xfId="0"/>
    <xf numFmtId="0" fontId="4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protection locked="0"/>
    </xf>
    <xf numFmtId="14" fontId="4" fillId="2" borderId="0" xfId="0" applyNumberFormat="1" applyFont="1" applyFill="1" applyProtection="1"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/>
    <xf numFmtId="0" fontId="4" fillId="2" borderId="0" xfId="0" applyFont="1" applyFill="1" applyProtection="1"/>
    <xf numFmtId="207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207" fontId="4" fillId="2" borderId="3" xfId="0" applyNumberFormat="1" applyFont="1" applyFill="1" applyBorder="1" applyAlignment="1" applyProtection="1">
      <alignment horizontal="center" vertical="center" wrapText="1"/>
    </xf>
    <xf numFmtId="207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96" fontId="5" fillId="2" borderId="0" xfId="0" applyNumberFormat="1" applyFont="1" applyFill="1" applyAlignment="1" applyProtection="1">
      <alignment horizontal="center" vertical="center" wrapText="1"/>
      <protection locked="0"/>
    </xf>
    <xf numFmtId="196" fontId="4" fillId="2" borderId="0" xfId="0" applyNumberFormat="1" applyFont="1" applyFill="1" applyAlignment="1" applyProtection="1">
      <alignment horizontal="center" vertical="center" wrapText="1"/>
      <protection locked="0"/>
    </xf>
    <xf numFmtId="207" fontId="5" fillId="2" borderId="3" xfId="0" applyNumberFormat="1" applyFont="1" applyFill="1" applyBorder="1" applyAlignment="1" applyProtection="1">
      <alignment horizontal="center" vertical="center" wrapText="1"/>
    </xf>
    <xf numFmtId="196" fontId="4" fillId="2" borderId="0" xfId="0" applyNumberFormat="1" applyFont="1" applyFill="1" applyAlignment="1" applyProtection="1">
      <alignment horizontal="center" vertical="center" wrapText="1"/>
    </xf>
    <xf numFmtId="0" fontId="6" fillId="8" borderId="3" xfId="0" applyFont="1" applyFill="1" applyBorder="1" applyAlignment="1">
      <alignment horizontal="center" vertical="center"/>
    </xf>
    <xf numFmtId="207" fontId="4" fillId="8" borderId="3" xfId="0" applyNumberFormat="1" applyFont="1" applyFill="1" applyBorder="1" applyAlignment="1" applyProtection="1">
      <alignment horizontal="center" vertical="center" wrapText="1"/>
      <protection locked="0"/>
    </xf>
    <xf numFmtId="207" fontId="4" fillId="8" borderId="3" xfId="0" applyNumberFormat="1" applyFont="1" applyFill="1" applyBorder="1" applyAlignment="1" applyProtection="1">
      <alignment horizontal="center" vertical="center" wrapText="1"/>
    </xf>
    <xf numFmtId="1" fontId="4" fillId="8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0" xfId="0" applyFont="1" applyFill="1" applyProtection="1">
      <protection locked="0"/>
    </xf>
    <xf numFmtId="207" fontId="4" fillId="8" borderId="4" xfId="0" applyNumberFormat="1" applyFont="1" applyFill="1" applyBorder="1" applyAlignment="1" applyProtection="1">
      <alignment horizontal="center" vertical="center" wrapText="1"/>
      <protection locked="0"/>
    </xf>
    <xf numFmtId="207" fontId="5" fillId="8" borderId="3" xfId="0" applyNumberFormat="1" applyFont="1" applyFill="1" applyBorder="1" applyAlignment="1" applyProtection="1">
      <alignment horizontal="center" vertical="center" wrapText="1"/>
    </xf>
    <xf numFmtId="207" fontId="4" fillId="9" borderId="3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Protection="1"/>
    <xf numFmtId="0" fontId="8" fillId="2" borderId="3" xfId="0" applyFont="1" applyFill="1" applyBorder="1" applyAlignment="1" applyProtection="1">
      <alignment horizontal="center" vertical="center"/>
    </xf>
    <xf numFmtId="0" fontId="8" fillId="8" borderId="3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207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Protection="1">
      <protection locked="0"/>
    </xf>
    <xf numFmtId="4" fontId="7" fillId="0" borderId="3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196" fontId="22" fillId="2" borderId="3" xfId="0" applyNumberFormat="1" applyFont="1" applyFill="1" applyBorder="1" applyAlignment="1">
      <alignment horizontal="left" vertical="center"/>
    </xf>
    <xf numFmtId="207" fontId="7" fillId="2" borderId="3" xfId="0" applyNumberFormat="1" applyFont="1" applyFill="1" applyBorder="1" applyAlignment="1" applyProtection="1">
      <alignment vertical="center" wrapText="1"/>
    </xf>
    <xf numFmtId="196" fontId="22" fillId="2" borderId="3" xfId="0" applyNumberFormat="1" applyFont="1" applyFill="1" applyBorder="1" applyAlignment="1">
      <alignment horizontal="left" vertical="center" wrapText="1"/>
    </xf>
    <xf numFmtId="196" fontId="22" fillId="0" borderId="3" xfId="0" applyNumberFormat="1" applyFont="1" applyFill="1" applyBorder="1" applyAlignment="1">
      <alignment horizontal="left" vertical="center"/>
    </xf>
    <xf numFmtId="196" fontId="22" fillId="0" borderId="6" xfId="0" applyNumberFormat="1" applyFont="1" applyFill="1" applyBorder="1" applyAlignment="1">
      <alignment horizontal="left" vertical="center"/>
    </xf>
    <xf numFmtId="207" fontId="7" fillId="0" borderId="3" xfId="0" applyNumberFormat="1" applyFont="1" applyFill="1" applyBorder="1" applyAlignment="1" applyProtection="1">
      <alignment vertical="center" wrapText="1"/>
    </xf>
    <xf numFmtId="196" fontId="7" fillId="0" borderId="6" xfId="0" applyNumberFormat="1" applyFont="1" applyFill="1" applyBorder="1" applyAlignment="1">
      <alignment horizontal="left" vertical="center"/>
    </xf>
    <xf numFmtId="196" fontId="7" fillId="0" borderId="0" xfId="0" applyNumberFormat="1" applyFont="1" applyFill="1" applyAlignment="1">
      <alignment horizontal="left" vertical="center"/>
    </xf>
    <xf numFmtId="196" fontId="7" fillId="0" borderId="3" xfId="0" applyNumberFormat="1" applyFont="1" applyFill="1" applyBorder="1" applyAlignment="1">
      <alignment horizontal="left" vertical="center"/>
    </xf>
    <xf numFmtId="2" fontId="7" fillId="0" borderId="3" xfId="0" applyNumberFormat="1" applyFont="1" applyFill="1" applyBorder="1" applyAlignment="1">
      <alignment horizontal="left" vertical="center"/>
    </xf>
    <xf numFmtId="207" fontId="9" fillId="2" borderId="3" xfId="0" applyNumberFormat="1" applyFont="1" applyFill="1" applyBorder="1" applyAlignment="1" applyProtection="1">
      <alignment horizontal="right" vertical="center" wrapText="1"/>
    </xf>
    <xf numFmtId="207" fontId="7" fillId="0" borderId="7" xfId="0" applyNumberFormat="1" applyFont="1" applyFill="1" applyBorder="1" applyAlignment="1" applyProtection="1">
      <alignment vertical="center" wrapText="1"/>
    </xf>
    <xf numFmtId="207" fontId="7" fillId="0" borderId="8" xfId="0" applyNumberFormat="1" applyFont="1" applyFill="1" applyBorder="1" applyAlignment="1" applyProtection="1">
      <alignment vertical="center" wrapText="1"/>
    </xf>
    <xf numFmtId="207" fontId="9" fillId="8" borderId="3" xfId="0" applyNumberFormat="1" applyFont="1" applyFill="1" applyBorder="1" applyAlignment="1" applyProtection="1">
      <alignment horizontal="right" vertical="center" wrapText="1"/>
    </xf>
    <xf numFmtId="4" fontId="4" fillId="8" borderId="3" xfId="0" applyNumberFormat="1" applyFont="1" applyFill="1" applyBorder="1" applyAlignment="1" applyProtection="1">
      <alignment horizontal="center" vertical="center" wrapText="1"/>
      <protection locked="0"/>
    </xf>
    <xf numFmtId="207" fontId="4" fillId="2" borderId="0" xfId="0" applyNumberFormat="1" applyFont="1" applyFill="1" applyProtection="1">
      <protection locked="0"/>
    </xf>
    <xf numFmtId="0" fontId="7" fillId="4" borderId="5" xfId="0" applyFont="1" applyFill="1" applyBorder="1" applyAlignment="1" applyProtection="1">
      <alignment vertical="center" wrapText="1"/>
    </xf>
    <xf numFmtId="0" fontId="7" fillId="4" borderId="9" xfId="0" applyFont="1" applyFill="1" applyBorder="1" applyAlignment="1" applyProtection="1">
      <alignment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0" borderId="5" xfId="0" applyNumberFormat="1" applyFont="1" applyBorder="1" applyAlignment="1" applyProtection="1">
      <alignment horizontal="center" vertical="center" wrapText="1"/>
    </xf>
    <xf numFmtId="0" fontId="9" fillId="4" borderId="5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207" fontId="9" fillId="0" borderId="3" xfId="0" applyNumberFormat="1" applyFont="1" applyBorder="1" applyAlignment="1" applyProtection="1">
      <alignment horizontal="center" vertical="center" wrapText="1"/>
      <protection locked="0"/>
    </xf>
    <xf numFmtId="196" fontId="9" fillId="4" borderId="3" xfId="0" applyNumberFormat="1" applyFont="1" applyFill="1" applyBorder="1" applyAlignment="1">
      <alignment horizontal="center" vertical="center" wrapText="1"/>
    </xf>
    <xf numFmtId="196" fontId="12" fillId="4" borderId="7" xfId="4" applyNumberFormat="1" applyFont="1" applyFill="1" applyBorder="1" applyAlignment="1">
      <alignment horizontal="center" vertical="center" wrapText="1"/>
    </xf>
    <xf numFmtId="196" fontId="13" fillId="4" borderId="3" xfId="0" applyNumberFormat="1" applyFont="1" applyFill="1" applyBorder="1" applyAlignment="1">
      <alignment horizontal="center" vertical="center" wrapText="1"/>
    </xf>
    <xf numFmtId="207" fontId="12" fillId="4" borderId="3" xfId="4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207" fontId="11" fillId="0" borderId="3" xfId="0" applyNumberFormat="1" applyFont="1" applyBorder="1" applyAlignment="1" applyProtection="1">
      <alignment horizontal="center" vertical="center"/>
      <protection locked="0"/>
    </xf>
    <xf numFmtId="207" fontId="11" fillId="4" borderId="3" xfId="0" applyNumberFormat="1" applyFont="1" applyFill="1" applyBorder="1" applyAlignment="1" applyProtection="1">
      <alignment horizontal="center" vertical="center"/>
      <protection locked="0"/>
    </xf>
    <xf numFmtId="196" fontId="0" fillId="0" borderId="0" xfId="0" applyNumberFormat="1"/>
    <xf numFmtId="207" fontId="0" fillId="0" borderId="0" xfId="0" applyNumberFormat="1"/>
    <xf numFmtId="0" fontId="0" fillId="0" borderId="0" xfId="0" applyBorder="1"/>
    <xf numFmtId="196" fontId="7" fillId="10" borderId="3" xfId="0" applyNumberFormat="1" applyFont="1" applyFill="1" applyBorder="1" applyAlignment="1">
      <alignment horizontal="left" vertical="center"/>
    </xf>
    <xf numFmtId="196" fontId="7" fillId="10" borderId="10" xfId="0" applyNumberFormat="1" applyFont="1" applyFill="1" applyBorder="1" applyAlignment="1">
      <alignment horizontal="left" vertical="center"/>
    </xf>
    <xf numFmtId="196" fontId="22" fillId="10" borderId="3" xfId="0" applyNumberFormat="1" applyFont="1" applyFill="1" applyBorder="1" applyAlignment="1">
      <alignment horizontal="left" vertical="center"/>
    </xf>
    <xf numFmtId="196" fontId="22" fillId="10" borderId="6" xfId="0" applyNumberFormat="1" applyFont="1" applyFill="1" applyBorder="1" applyAlignment="1">
      <alignment horizontal="left" vertical="center"/>
    </xf>
    <xf numFmtId="196" fontId="7" fillId="10" borderId="6" xfId="0" applyNumberFormat="1" applyFont="1" applyFill="1" applyBorder="1" applyAlignment="1">
      <alignment horizontal="left" vertical="center"/>
    </xf>
    <xf numFmtId="2" fontId="7" fillId="10" borderId="3" xfId="0" applyNumberFormat="1" applyFont="1" applyFill="1" applyBorder="1" applyAlignment="1">
      <alignment horizontal="left" vertical="center"/>
    </xf>
    <xf numFmtId="196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96" fontId="4" fillId="2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/>
    </xf>
    <xf numFmtId="196" fontId="22" fillId="0" borderId="3" xfId="0" applyNumberFormat="1" applyFont="1" applyFill="1" applyBorder="1" applyAlignment="1">
      <alignment horizontal="left" vertical="center" wrapText="1"/>
    </xf>
    <xf numFmtId="196" fontId="7" fillId="0" borderId="10" xfId="0" applyNumberFormat="1" applyFont="1" applyFill="1" applyBorder="1" applyAlignment="1">
      <alignment horizontal="left" vertical="center"/>
    </xf>
    <xf numFmtId="207" fontId="16" fillId="2" borderId="3" xfId="0" applyNumberFormat="1" applyFont="1" applyFill="1" applyBorder="1" applyAlignment="1" applyProtection="1">
      <alignment horizontal="center" vertical="center" wrapText="1"/>
    </xf>
    <xf numFmtId="196" fontId="7" fillId="10" borderId="0" xfId="0" applyNumberFormat="1" applyFont="1" applyFill="1" applyAlignment="1">
      <alignment horizontal="left" vertical="center"/>
    </xf>
    <xf numFmtId="196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196" fontId="22" fillId="10" borderId="3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 applyProtection="1">
      <alignment horizontal="center" vertical="center" textRotation="90" wrapText="1"/>
    </xf>
    <xf numFmtId="0" fontId="4" fillId="2" borderId="9" xfId="0" applyFont="1" applyFill="1" applyBorder="1" applyAlignment="1" applyProtection="1">
      <alignment horizontal="center" vertical="center" textRotation="90" wrapText="1"/>
    </xf>
    <xf numFmtId="0" fontId="4" fillId="2" borderId="11" xfId="0" applyFont="1" applyFill="1" applyBorder="1" applyAlignment="1" applyProtection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Fill="1"/>
    <xf numFmtId="0" fontId="14" fillId="0" borderId="3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left"/>
    </xf>
    <xf numFmtId="0" fontId="15" fillId="0" borderId="0" xfId="0" applyFont="1" applyFill="1" applyBorder="1" applyProtection="1">
      <protection locked="0"/>
    </xf>
    <xf numFmtId="0" fontId="0" fillId="0" borderId="0" xfId="0" applyFill="1" applyBorder="1"/>
    <xf numFmtId="0" fontId="0" fillId="10" borderId="0" xfId="0" applyFill="1"/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207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207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1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207" fontId="9" fillId="0" borderId="3" xfId="0" applyNumberFormat="1" applyFont="1" applyFill="1" applyBorder="1" applyAlignment="1" applyProtection="1">
      <alignment horizontal="right" vertical="center" wrapText="1"/>
    </xf>
    <xf numFmtId="207" fontId="5" fillId="0" borderId="3" xfId="0" applyNumberFormat="1" applyFont="1" applyFill="1" applyBorder="1" applyAlignment="1" applyProtection="1">
      <alignment horizontal="center" vertical="center" wrapText="1"/>
    </xf>
    <xf numFmtId="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207" fontId="1" fillId="2" borderId="0" xfId="0" applyNumberFormat="1" applyFont="1" applyFill="1" applyProtection="1"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207" fontId="1" fillId="2" borderId="3" xfId="0" applyNumberFormat="1" applyFont="1" applyFill="1" applyBorder="1" applyAlignment="1" applyProtection="1">
      <alignment horizontal="center" vertical="center" wrapText="1"/>
    </xf>
    <xf numFmtId="207" fontId="1" fillId="0" borderId="3" xfId="0" applyNumberFormat="1" applyFont="1" applyFill="1" applyBorder="1" applyAlignment="1" applyProtection="1">
      <alignment horizontal="center" vertical="center" wrapText="1"/>
    </xf>
    <xf numFmtId="207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07" fontId="1" fillId="2" borderId="3" xfId="0" applyNumberFormat="1" applyFont="1" applyFill="1" applyBorder="1" applyAlignment="1" applyProtection="1">
      <alignment horizontal="right" vertical="center" wrapText="1"/>
    </xf>
    <xf numFmtId="207" fontId="21" fillId="0" borderId="3" xfId="0" applyNumberFormat="1" applyFont="1" applyFill="1" applyBorder="1" applyAlignment="1" applyProtection="1">
      <alignment horizontal="center" vertical="center" wrapText="1"/>
    </xf>
    <xf numFmtId="207" fontId="1" fillId="2" borderId="3" xfId="0" applyNumberFormat="1" applyFont="1" applyFill="1" applyBorder="1" applyAlignment="1" applyProtection="1">
      <alignment vertical="center" wrapText="1"/>
    </xf>
    <xf numFmtId="207" fontId="1" fillId="0" borderId="7" xfId="0" applyNumberFormat="1" applyFont="1" applyFill="1" applyBorder="1" applyAlignment="1" applyProtection="1">
      <alignment vertical="center" wrapText="1"/>
    </xf>
    <xf numFmtId="207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07" fontId="1" fillId="0" borderId="3" xfId="0" applyNumberFormat="1" applyFont="1" applyFill="1" applyBorder="1" applyAlignment="1" applyProtection="1">
      <alignment vertical="center" wrapText="1"/>
    </xf>
    <xf numFmtId="196" fontId="1" fillId="2" borderId="0" xfId="0" applyNumberFormat="1" applyFont="1" applyFill="1" applyAlignment="1" applyProtection="1">
      <alignment horizontal="center" vertical="center" wrapText="1"/>
      <protection locked="0"/>
    </xf>
    <xf numFmtId="196" fontId="1" fillId="2" borderId="0" xfId="0" applyNumberFormat="1" applyFont="1" applyFill="1" applyAlignment="1" applyProtection="1">
      <alignment horizontal="center" vertical="center" wrapText="1"/>
    </xf>
    <xf numFmtId="207" fontId="1" fillId="0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protection locked="0"/>
    </xf>
    <xf numFmtId="14" fontId="7" fillId="2" borderId="0" xfId="0" applyNumberFormat="1" applyFont="1" applyFill="1" applyProtection="1"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207" fontId="7" fillId="2" borderId="0" xfId="0" applyNumberFormat="1" applyFont="1" applyFill="1" applyBorder="1" applyAlignment="1" applyProtection="1">
      <alignment horizontal="center" vertical="center" wrapText="1"/>
      <protection locked="0"/>
    </xf>
    <xf numFmtId="207" fontId="7" fillId="2" borderId="0" xfId="0" applyNumberFormat="1" applyFont="1" applyFill="1" applyProtection="1">
      <protection locked="0"/>
    </xf>
    <xf numFmtId="0" fontId="9" fillId="0" borderId="0" xfId="0" applyFont="1" applyBorder="1" applyProtection="1"/>
    <xf numFmtId="0" fontId="9" fillId="2" borderId="0" xfId="0" applyFont="1" applyFill="1" applyProtection="1"/>
    <xf numFmtId="4" fontId="9" fillId="0" borderId="3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8" borderId="3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3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07" fontId="7" fillId="8" borderId="3" xfId="0" applyNumberFormat="1" applyFont="1" applyFill="1" applyBorder="1" applyAlignment="1">
      <alignment horizontal="left" vertical="center"/>
    </xf>
    <xf numFmtId="207" fontId="1" fillId="3" borderId="3" xfId="0" applyNumberFormat="1" applyFont="1" applyFill="1" applyBorder="1" applyAlignment="1" applyProtection="1">
      <alignment horizontal="center" vertical="center" wrapText="1"/>
    </xf>
    <xf numFmtId="207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>
      <alignment horizontal="center" vertical="center"/>
    </xf>
    <xf numFmtId="4" fontId="1" fillId="0" borderId="0" xfId="0" applyNumberFormat="1" applyFont="1" applyProtection="1">
      <protection locked="0"/>
    </xf>
    <xf numFmtId="207" fontId="1" fillId="0" borderId="1" xfId="0" applyNumberFormat="1" applyFont="1" applyBorder="1" applyAlignment="1" applyProtection="1">
      <alignment horizontal="right" vertical="center"/>
      <protection locked="0"/>
    </xf>
    <xf numFmtId="4" fontId="1" fillId="2" borderId="0" xfId="0" applyNumberFormat="1" applyFont="1" applyFill="1" applyProtection="1">
      <protection locked="0"/>
    </xf>
    <xf numFmtId="0" fontId="9" fillId="5" borderId="12" xfId="0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 wrapText="1"/>
    </xf>
    <xf numFmtId="0" fontId="9" fillId="5" borderId="13" xfId="0" applyFont="1" applyFill="1" applyBorder="1" applyAlignment="1" applyProtection="1">
      <alignment horizontal="center" vertical="center" wrapText="1"/>
    </xf>
    <xf numFmtId="0" fontId="9" fillId="5" borderId="10" xfId="0" applyFont="1" applyFill="1" applyBorder="1" applyAlignment="1" applyProtection="1">
      <alignment horizontal="center" vertical="center" wrapText="1"/>
    </xf>
    <xf numFmtId="0" fontId="9" fillId="5" borderId="14" xfId="0" applyFont="1" applyFill="1" applyBorder="1" applyAlignment="1" applyProtection="1">
      <alignment horizontal="center" vertical="center" wrapText="1"/>
    </xf>
    <xf numFmtId="0" fontId="9" fillId="5" borderId="15" xfId="0" applyFont="1" applyFill="1" applyBorder="1" applyAlignment="1" applyProtection="1">
      <alignment horizontal="center" vertical="center" wrapText="1"/>
    </xf>
    <xf numFmtId="207" fontId="1" fillId="2" borderId="6" xfId="0" applyNumberFormat="1" applyFont="1" applyFill="1" applyBorder="1" applyProtection="1">
      <protection locked="0"/>
    </xf>
    <xf numFmtId="207" fontId="1" fillId="2" borderId="16" xfId="0" applyNumberFormat="1" applyFont="1" applyFill="1" applyBorder="1" applyProtection="1">
      <protection locked="0"/>
    </xf>
    <xf numFmtId="207" fontId="1" fillId="2" borderId="4" xfId="0" applyNumberFormat="1" applyFont="1" applyFill="1" applyBorder="1" applyProtection="1">
      <protection locked="0"/>
    </xf>
    <xf numFmtId="1" fontId="7" fillId="8" borderId="3" xfId="0" applyNumberFormat="1" applyFont="1" applyFill="1" applyBorder="1" applyAlignment="1" applyProtection="1">
      <alignment horizontal="center" vertical="center"/>
    </xf>
    <xf numFmtId="4" fontId="9" fillId="3" borderId="5" xfId="0" applyNumberFormat="1" applyFont="1" applyFill="1" applyBorder="1" applyAlignment="1" applyProtection="1">
      <alignment horizontal="center" vertical="center" wrapText="1"/>
    </xf>
    <xf numFmtId="4" fontId="9" fillId="3" borderId="11" xfId="0" applyNumberFormat="1" applyFont="1" applyFill="1" applyBorder="1" applyAlignment="1" applyProtection="1">
      <alignment horizontal="center" vertical="center" wrapText="1"/>
    </xf>
    <xf numFmtId="4" fontId="9" fillId="0" borderId="10" xfId="0" applyNumberFormat="1" applyFont="1" applyFill="1" applyBorder="1" applyAlignment="1" applyProtection="1">
      <alignment horizontal="center" vertical="center" wrapText="1"/>
    </xf>
    <xf numFmtId="4" fontId="9" fillId="0" borderId="15" xfId="0" applyNumberFormat="1" applyFont="1" applyFill="1" applyBorder="1" applyAlignment="1" applyProtection="1">
      <alignment horizontal="center" vertical="center" wrapText="1"/>
    </xf>
    <xf numFmtId="4" fontId="9" fillId="2" borderId="3" xfId="0" applyNumberFormat="1" applyFont="1" applyFill="1" applyBorder="1" applyAlignment="1" applyProtection="1">
      <alignment horizontal="center" vertical="center" wrapText="1"/>
    </xf>
    <xf numFmtId="0" fontId="9" fillId="8" borderId="5" xfId="0" applyFont="1" applyFill="1" applyBorder="1" applyAlignment="1" applyProtection="1">
      <alignment horizontal="center" vertical="center" wrapText="1"/>
    </xf>
    <xf numFmtId="0" fontId="9" fillId="8" borderId="9" xfId="0" applyFont="1" applyFill="1" applyBorder="1" applyAlignment="1" applyProtection="1">
      <alignment horizontal="center" vertical="center" wrapText="1"/>
    </xf>
    <xf numFmtId="0" fontId="9" fillId="8" borderId="11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textRotation="90" wrapText="1"/>
    </xf>
    <xf numFmtId="0" fontId="9" fillId="2" borderId="9" xfId="0" applyFont="1" applyFill="1" applyBorder="1" applyAlignment="1" applyProtection="1">
      <alignment horizontal="center" vertical="center" textRotation="90" wrapText="1"/>
    </xf>
    <xf numFmtId="0" fontId="9" fillId="2" borderId="11" xfId="0" applyFont="1" applyFill="1" applyBorder="1" applyAlignment="1" applyProtection="1">
      <alignment horizontal="center" vertical="center" textRotation="90" wrapText="1"/>
    </xf>
    <xf numFmtId="4" fontId="9" fillId="0" borderId="6" xfId="0" applyNumberFormat="1" applyFont="1" applyBorder="1" applyAlignment="1" applyProtection="1">
      <alignment horizontal="center" vertical="center" wrapText="1"/>
    </xf>
    <xf numFmtId="4" fontId="9" fillId="0" borderId="16" xfId="0" applyNumberFormat="1" applyFont="1" applyBorder="1" applyAlignment="1" applyProtection="1">
      <alignment horizontal="center" vertical="center" wrapText="1"/>
    </xf>
    <xf numFmtId="4" fontId="9" fillId="0" borderId="4" xfId="0" applyNumberFormat="1" applyFont="1" applyBorder="1" applyAlignment="1" applyProtection="1">
      <alignment horizontal="center" vertical="center" wrapText="1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0" fontId="9" fillId="2" borderId="16" xfId="0" applyNumberFormat="1" applyFont="1" applyFill="1" applyBorder="1" applyAlignment="1" applyProtection="1">
      <alignment horizontal="center" vertical="center" wrapText="1"/>
    </xf>
    <xf numFmtId="4" fontId="9" fillId="5" borderId="10" xfId="0" applyNumberFormat="1" applyFont="1" applyFill="1" applyBorder="1" applyAlignment="1" applyProtection="1">
      <alignment horizontal="center" vertical="center" wrapText="1"/>
    </xf>
    <xf numFmtId="4" fontId="9" fillId="5" borderId="14" xfId="0" applyNumberFormat="1" applyFont="1" applyFill="1" applyBorder="1" applyAlignment="1" applyProtection="1">
      <alignment horizontal="center" vertical="center" wrapText="1"/>
    </xf>
    <xf numFmtId="4" fontId="9" fillId="5" borderId="15" xfId="0" applyNumberFormat="1" applyFont="1" applyFill="1" applyBorder="1" applyAlignment="1" applyProtection="1">
      <alignment horizontal="center" vertical="center" wrapText="1"/>
    </xf>
    <xf numFmtId="4" fontId="9" fillId="5" borderId="17" xfId="0" applyNumberFormat="1" applyFont="1" applyFill="1" applyBorder="1" applyAlignment="1" applyProtection="1">
      <alignment horizontal="center" vertical="center" wrapText="1"/>
    </xf>
    <xf numFmtId="4" fontId="9" fillId="5" borderId="0" xfId="0" applyNumberFormat="1" applyFont="1" applyFill="1" applyBorder="1" applyAlignment="1" applyProtection="1">
      <alignment horizontal="center" vertical="center" wrapText="1"/>
    </xf>
    <xf numFmtId="4" fontId="9" fillId="5" borderId="18" xfId="0" applyNumberFormat="1" applyFont="1" applyFill="1" applyBorder="1" applyAlignment="1" applyProtection="1">
      <alignment horizontal="center" vertical="center" wrapText="1"/>
    </xf>
    <xf numFmtId="4" fontId="9" fillId="5" borderId="12" xfId="0" applyNumberFormat="1" applyFont="1" applyFill="1" applyBorder="1" applyAlignment="1" applyProtection="1">
      <alignment horizontal="center" vertical="center" wrapText="1"/>
    </xf>
    <xf numFmtId="4" fontId="9" fillId="5" borderId="2" xfId="0" applyNumberFormat="1" applyFont="1" applyFill="1" applyBorder="1" applyAlignment="1" applyProtection="1">
      <alignment horizontal="center" vertical="center" wrapText="1"/>
    </xf>
    <xf numFmtId="4" fontId="9" fillId="5" borderId="13" xfId="0" applyNumberFormat="1" applyFont="1" applyFill="1" applyBorder="1" applyAlignment="1" applyProtection="1">
      <alignment horizontal="center" vertical="center" wrapText="1"/>
    </xf>
    <xf numFmtId="4" fontId="9" fillId="0" borderId="6" xfId="0" applyNumberFormat="1" applyFont="1" applyFill="1" applyBorder="1" applyAlignment="1" applyProtection="1">
      <alignment horizontal="center" vertical="center" wrapText="1"/>
    </xf>
    <xf numFmtId="4" fontId="9" fillId="0" borderId="16" xfId="0" applyNumberFormat="1" applyFont="1" applyFill="1" applyBorder="1" applyAlignment="1" applyProtection="1">
      <alignment horizontal="center" vertical="center" wrapText="1"/>
    </xf>
    <xf numFmtId="4" fontId="9" fillId="0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4" fontId="9" fillId="0" borderId="17" xfId="0" applyNumberFormat="1" applyFont="1" applyBorder="1" applyAlignment="1" applyProtection="1">
      <alignment horizontal="center" vertical="center" wrapText="1"/>
    </xf>
    <xf numFmtId="4" fontId="9" fillId="0" borderId="0" xfId="0" applyNumberFormat="1" applyFont="1" applyBorder="1" applyAlignment="1" applyProtection="1">
      <alignment horizontal="center" vertical="center" wrapText="1"/>
    </xf>
    <xf numFmtId="4" fontId="9" fillId="0" borderId="18" xfId="0" applyNumberFormat="1" applyFont="1" applyBorder="1" applyAlignment="1" applyProtection="1">
      <alignment horizontal="center" vertical="center" wrapText="1"/>
    </xf>
    <xf numFmtId="4" fontId="9" fillId="0" borderId="10" xfId="0" applyNumberFormat="1" applyFont="1" applyBorder="1" applyAlignment="1" applyProtection="1">
      <alignment horizontal="center" vertical="center" wrapText="1"/>
    </xf>
    <xf numFmtId="4" fontId="9" fillId="0" borderId="14" xfId="0" applyNumberFormat="1" applyFont="1" applyBorder="1" applyAlignment="1" applyProtection="1">
      <alignment horizontal="center" vertical="center" wrapText="1"/>
    </xf>
    <xf numFmtId="4" fontId="9" fillId="0" borderId="15" xfId="0" applyNumberFormat="1" applyFont="1" applyBorder="1" applyAlignment="1" applyProtection="1">
      <alignment horizontal="center" vertical="center" wrapText="1"/>
    </xf>
    <xf numFmtId="0" fontId="9" fillId="5" borderId="10" xfId="0" applyNumberFormat="1" applyFont="1" applyFill="1" applyBorder="1" applyAlignment="1" applyProtection="1">
      <alignment horizontal="center" vertical="center" wrapText="1"/>
    </xf>
    <xf numFmtId="0" fontId="9" fillId="5" borderId="14" xfId="0" applyNumberFormat="1" applyFont="1" applyFill="1" applyBorder="1" applyAlignment="1" applyProtection="1">
      <alignment horizontal="center" vertical="center" wrapText="1"/>
    </xf>
    <xf numFmtId="0" fontId="9" fillId="5" borderId="15" xfId="0" applyNumberFormat="1" applyFont="1" applyFill="1" applyBorder="1" applyAlignment="1" applyProtection="1">
      <alignment horizontal="center" vertical="center" wrapText="1"/>
    </xf>
    <xf numFmtId="0" fontId="9" fillId="5" borderId="17" xfId="0" applyNumberFormat="1" applyFont="1" applyFill="1" applyBorder="1" applyAlignment="1" applyProtection="1">
      <alignment horizontal="center" vertical="center" wrapText="1"/>
    </xf>
    <xf numFmtId="0" fontId="9" fillId="5" borderId="0" xfId="0" applyNumberFormat="1" applyFont="1" applyFill="1" applyBorder="1" applyAlignment="1" applyProtection="1">
      <alignment horizontal="center" vertical="center" wrapText="1"/>
    </xf>
    <xf numFmtId="0" fontId="9" fillId="5" borderId="18" xfId="0" applyNumberFormat="1" applyFont="1" applyFill="1" applyBorder="1" applyAlignment="1" applyProtection="1">
      <alignment horizontal="center" vertical="center" wrapText="1"/>
    </xf>
    <xf numFmtId="0" fontId="9" fillId="5" borderId="12" xfId="0" applyNumberFormat="1" applyFont="1" applyFill="1" applyBorder="1" applyAlignment="1" applyProtection="1">
      <alignment horizontal="center" vertical="center" wrapText="1"/>
    </xf>
    <xf numFmtId="0" fontId="9" fillId="5" borderId="2" xfId="0" applyNumberFormat="1" applyFont="1" applyFill="1" applyBorder="1" applyAlignment="1" applyProtection="1">
      <alignment horizontal="center" vertical="center" wrapText="1"/>
    </xf>
    <xf numFmtId="0" fontId="9" fillId="5" borderId="13" xfId="0" applyNumberFormat="1" applyFont="1" applyFill="1" applyBorder="1" applyAlignment="1" applyProtection="1">
      <alignment horizontal="center" vertical="center" wrapText="1"/>
    </xf>
    <xf numFmtId="4" fontId="9" fillId="11" borderId="10" xfId="0" applyNumberFormat="1" applyFont="1" applyFill="1" applyBorder="1" applyAlignment="1" applyProtection="1">
      <alignment horizontal="center" vertical="center" wrapText="1"/>
    </xf>
    <xf numFmtId="4" fontId="9" fillId="11" borderId="14" xfId="0" applyNumberFormat="1" applyFont="1" applyFill="1" applyBorder="1" applyAlignment="1" applyProtection="1">
      <alignment horizontal="center" vertical="center" wrapText="1"/>
    </xf>
    <xf numFmtId="4" fontId="9" fillId="6" borderId="15" xfId="0" applyNumberFormat="1" applyFont="1" applyFill="1" applyBorder="1" applyAlignment="1" applyProtection="1">
      <alignment horizontal="center" vertical="center" wrapText="1"/>
    </xf>
    <xf numFmtId="4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4" fontId="9" fillId="0" borderId="3" xfId="0" applyNumberFormat="1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5" borderId="6" xfId="0" applyNumberFormat="1" applyFont="1" applyFill="1" applyBorder="1" applyAlignment="1" applyProtection="1">
      <alignment horizontal="center" vertical="center" wrapText="1"/>
    </xf>
    <xf numFmtId="0" fontId="9" fillId="5" borderId="16" xfId="0" applyNumberFormat="1" applyFont="1" applyFill="1" applyBorder="1" applyAlignment="1" applyProtection="1">
      <alignment horizontal="center" vertical="center" wrapText="1"/>
    </xf>
    <xf numFmtId="0" fontId="9" fillId="5" borderId="4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4" fontId="9" fillId="0" borderId="12" xfId="0" applyNumberFormat="1" applyFont="1" applyBorder="1" applyAlignment="1" applyProtection="1">
      <alignment horizontal="center" vertical="center" wrapText="1"/>
    </xf>
    <xf numFmtId="4" fontId="9" fillId="0" borderId="2" xfId="0" applyNumberFormat="1" applyFont="1" applyBorder="1" applyAlignment="1" applyProtection="1">
      <alignment horizontal="center" vertical="center" wrapText="1"/>
    </xf>
    <xf numFmtId="0" fontId="9" fillId="7" borderId="6" xfId="0" applyFont="1" applyFill="1" applyBorder="1" applyAlignment="1" applyProtection="1">
      <alignment horizontal="center" vertical="center" wrapText="1"/>
    </xf>
    <xf numFmtId="0" fontId="9" fillId="7" borderId="16" xfId="0" applyFont="1" applyFill="1" applyBorder="1" applyAlignment="1" applyProtection="1">
      <alignment horizontal="center" vertical="center" wrapText="1"/>
    </xf>
    <xf numFmtId="0" fontId="9" fillId="7" borderId="4" xfId="0" applyFont="1" applyFill="1" applyBorder="1" applyAlignment="1" applyProtection="1">
      <alignment horizontal="center" vertical="center" wrapText="1"/>
    </xf>
    <xf numFmtId="4" fontId="9" fillId="2" borderId="12" xfId="0" applyNumberFormat="1" applyFont="1" applyFill="1" applyBorder="1" applyAlignment="1" applyProtection="1">
      <alignment horizontal="center" vertical="center" wrapText="1"/>
    </xf>
    <xf numFmtId="4" fontId="9" fillId="2" borderId="2" xfId="0" applyNumberFormat="1" applyFont="1" applyFill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207" fontId="1" fillId="2" borderId="0" xfId="0" applyNumberFormat="1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4" fontId="9" fillId="6" borderId="16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textRotation="90" wrapText="1"/>
    </xf>
    <xf numFmtId="4" fontId="9" fillId="0" borderId="5" xfId="0" applyNumberFormat="1" applyFont="1" applyFill="1" applyBorder="1" applyAlignment="1" applyProtection="1">
      <alignment horizontal="center" vertical="center" wrapText="1"/>
    </xf>
    <xf numFmtId="4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16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8" borderId="5" xfId="0" applyFont="1" applyFill="1" applyBorder="1" applyAlignment="1" applyProtection="1">
      <alignment horizontal="center" vertical="center" wrapText="1"/>
    </xf>
    <xf numFmtId="0" fontId="5" fillId="8" borderId="9" xfId="0" applyFont="1" applyFill="1" applyBorder="1" applyAlignment="1" applyProtection="1">
      <alignment horizontal="center" vertical="center" wrapText="1"/>
    </xf>
    <xf numFmtId="0" fontId="5" fillId="8" borderId="11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8" borderId="5" xfId="0" applyFont="1" applyFill="1" applyBorder="1" applyAlignment="1" applyProtection="1">
      <alignment horizontal="center" vertical="center" wrapText="1"/>
    </xf>
    <xf numFmtId="0" fontId="4" fillId="8" borderId="9" xfId="0" applyFont="1" applyFill="1" applyBorder="1" applyAlignment="1" applyProtection="1">
      <alignment horizontal="center" vertical="center" wrapText="1"/>
    </xf>
    <xf numFmtId="0" fontId="4" fillId="8" borderId="11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textRotation="90" wrapText="1"/>
    </xf>
    <xf numFmtId="0" fontId="4" fillId="2" borderId="9" xfId="0" applyFont="1" applyFill="1" applyBorder="1" applyAlignment="1" applyProtection="1">
      <alignment horizontal="center" vertical="center" textRotation="90" wrapText="1"/>
    </xf>
    <xf numFmtId="0" fontId="4" fillId="2" borderId="11" xfId="0" applyFont="1" applyFill="1" applyBorder="1" applyAlignment="1" applyProtection="1">
      <alignment horizontal="center" vertical="center" textRotation="90" wrapText="1"/>
    </xf>
    <xf numFmtId="4" fontId="5" fillId="5" borderId="10" xfId="0" applyNumberFormat="1" applyFont="1" applyFill="1" applyBorder="1" applyAlignment="1" applyProtection="1">
      <alignment horizontal="center" vertical="center" wrapText="1"/>
    </xf>
    <xf numFmtId="4" fontId="5" fillId="5" borderId="14" xfId="0" applyNumberFormat="1" applyFont="1" applyFill="1" applyBorder="1" applyAlignment="1" applyProtection="1">
      <alignment horizontal="center" vertical="center" wrapText="1"/>
    </xf>
    <xf numFmtId="4" fontId="5" fillId="5" borderId="15" xfId="0" applyNumberFormat="1" applyFont="1" applyFill="1" applyBorder="1" applyAlignment="1" applyProtection="1">
      <alignment horizontal="center" vertical="center" wrapText="1"/>
    </xf>
    <xf numFmtId="4" fontId="5" fillId="5" borderId="17" xfId="0" applyNumberFormat="1" applyFont="1" applyFill="1" applyBorder="1" applyAlignment="1" applyProtection="1">
      <alignment horizontal="center" vertical="center" wrapText="1"/>
    </xf>
    <xf numFmtId="4" fontId="5" fillId="5" borderId="0" xfId="0" applyNumberFormat="1" applyFont="1" applyFill="1" applyBorder="1" applyAlignment="1" applyProtection="1">
      <alignment horizontal="center" vertical="center" wrapText="1"/>
    </xf>
    <xf numFmtId="4" fontId="5" fillId="5" borderId="18" xfId="0" applyNumberFormat="1" applyFont="1" applyFill="1" applyBorder="1" applyAlignment="1" applyProtection="1">
      <alignment horizontal="center" vertical="center" wrapText="1"/>
    </xf>
    <xf numFmtId="4" fontId="5" fillId="5" borderId="12" xfId="0" applyNumberFormat="1" applyFont="1" applyFill="1" applyBorder="1" applyAlignment="1" applyProtection="1">
      <alignment horizontal="center" vertical="center" wrapText="1"/>
    </xf>
    <xf numFmtId="4" fontId="5" fillId="5" borderId="2" xfId="0" applyNumberFormat="1" applyFont="1" applyFill="1" applyBorder="1" applyAlignment="1" applyProtection="1">
      <alignment horizontal="center" vertical="center" wrapText="1"/>
    </xf>
    <xf numFmtId="4" fontId="5" fillId="5" borderId="13" xfId="0" applyNumberFormat="1" applyFont="1" applyFill="1" applyBorder="1" applyAlignment="1" applyProtection="1">
      <alignment horizontal="center" vertical="center" wrapText="1"/>
    </xf>
    <xf numFmtId="0" fontId="5" fillId="5" borderId="10" xfId="0" applyNumberFormat="1" applyFont="1" applyFill="1" applyBorder="1" applyAlignment="1" applyProtection="1">
      <alignment horizontal="center" vertical="center" wrapText="1"/>
    </xf>
    <xf numFmtId="0" fontId="5" fillId="5" borderId="14" xfId="0" applyNumberFormat="1" applyFont="1" applyFill="1" applyBorder="1" applyAlignment="1" applyProtection="1">
      <alignment horizontal="center" vertical="center" wrapText="1"/>
    </xf>
    <xf numFmtId="0" fontId="5" fillId="5" borderId="15" xfId="0" applyNumberFormat="1" applyFont="1" applyFill="1" applyBorder="1" applyAlignment="1" applyProtection="1">
      <alignment horizontal="center" vertical="center" wrapText="1"/>
    </xf>
    <xf numFmtId="0" fontId="5" fillId="5" borderId="17" xfId="0" applyNumberFormat="1" applyFont="1" applyFill="1" applyBorder="1" applyAlignment="1" applyProtection="1">
      <alignment horizontal="center" vertical="center" wrapText="1"/>
    </xf>
    <xf numFmtId="0" fontId="5" fillId="5" borderId="0" xfId="0" applyNumberFormat="1" applyFont="1" applyFill="1" applyBorder="1" applyAlignment="1" applyProtection="1">
      <alignment horizontal="center" vertical="center" wrapText="1"/>
    </xf>
    <xf numFmtId="0" fontId="5" fillId="5" borderId="18" xfId="0" applyNumberFormat="1" applyFont="1" applyFill="1" applyBorder="1" applyAlignment="1" applyProtection="1">
      <alignment horizontal="center" vertical="center" wrapText="1"/>
    </xf>
    <xf numFmtId="0" fontId="5" fillId="5" borderId="12" xfId="0" applyNumberFormat="1" applyFont="1" applyFill="1" applyBorder="1" applyAlignment="1" applyProtection="1">
      <alignment horizontal="center" vertical="center" wrapText="1"/>
    </xf>
    <xf numFmtId="0" fontId="5" fillId="5" borderId="2" xfId="0" applyNumberFormat="1" applyFont="1" applyFill="1" applyBorder="1" applyAlignment="1" applyProtection="1">
      <alignment horizontal="center" vertical="center" wrapText="1"/>
    </xf>
    <xf numFmtId="0" fontId="5" fillId="5" borderId="13" xfId="0" applyNumberFormat="1" applyFont="1" applyFill="1" applyBorder="1" applyAlignment="1" applyProtection="1">
      <alignment horizontal="center" vertical="center" wrapText="1"/>
    </xf>
    <xf numFmtId="4" fontId="4" fillId="11" borderId="10" xfId="0" applyNumberFormat="1" applyFont="1" applyFill="1" applyBorder="1" applyAlignment="1" applyProtection="1">
      <alignment horizontal="center" vertical="center" wrapText="1"/>
    </xf>
    <xf numFmtId="4" fontId="4" fillId="11" borderId="14" xfId="0" applyNumberFormat="1" applyFont="1" applyFill="1" applyBorder="1" applyAlignment="1" applyProtection="1">
      <alignment horizontal="center" vertical="center" wrapText="1"/>
    </xf>
    <xf numFmtId="4" fontId="4" fillId="6" borderId="15" xfId="0" applyNumberFormat="1" applyFont="1" applyFill="1" applyBorder="1" applyAlignment="1" applyProtection="1">
      <alignment horizontal="center" vertical="center" wrapText="1"/>
    </xf>
    <xf numFmtId="4" fontId="4" fillId="2" borderId="3" xfId="0" applyNumberFormat="1" applyFont="1" applyFill="1" applyBorder="1" applyAlignment="1" applyProtection="1">
      <alignment horizontal="center" vertical="center" wrapText="1"/>
    </xf>
    <xf numFmtId="4" fontId="4" fillId="5" borderId="10" xfId="0" applyNumberFormat="1" applyFont="1" applyFill="1" applyBorder="1" applyAlignment="1" applyProtection="1">
      <alignment horizontal="center" vertical="center" wrapText="1"/>
    </xf>
    <xf numFmtId="4" fontId="4" fillId="5" borderId="14" xfId="0" applyNumberFormat="1" applyFont="1" applyFill="1" applyBorder="1" applyAlignment="1" applyProtection="1">
      <alignment horizontal="center" vertical="center" wrapText="1"/>
    </xf>
    <xf numFmtId="4" fontId="4" fillId="5" borderId="15" xfId="0" applyNumberFormat="1" applyFont="1" applyFill="1" applyBorder="1" applyAlignment="1" applyProtection="1">
      <alignment horizontal="center" vertical="center" wrapText="1"/>
    </xf>
    <xf numFmtId="4" fontId="4" fillId="5" borderId="17" xfId="0" applyNumberFormat="1" applyFont="1" applyFill="1" applyBorder="1" applyAlignment="1" applyProtection="1">
      <alignment horizontal="center" vertical="center" wrapText="1"/>
    </xf>
    <xf numFmtId="4" fontId="4" fillId="5" borderId="0" xfId="0" applyNumberFormat="1" applyFont="1" applyFill="1" applyBorder="1" applyAlignment="1" applyProtection="1">
      <alignment horizontal="center" vertical="center" wrapText="1"/>
    </xf>
    <xf numFmtId="4" fontId="4" fillId="5" borderId="18" xfId="0" applyNumberFormat="1" applyFont="1" applyFill="1" applyBorder="1" applyAlignment="1" applyProtection="1">
      <alignment horizontal="center" vertical="center" wrapText="1"/>
    </xf>
    <xf numFmtId="4" fontId="4" fillId="5" borderId="12" xfId="0" applyNumberFormat="1" applyFont="1" applyFill="1" applyBorder="1" applyAlignment="1" applyProtection="1">
      <alignment horizontal="center" vertical="center" wrapText="1"/>
    </xf>
    <xf numFmtId="4" fontId="4" fillId="5" borderId="2" xfId="0" applyNumberFormat="1" applyFont="1" applyFill="1" applyBorder="1" applyAlignment="1" applyProtection="1">
      <alignment horizontal="center" vertical="center" wrapText="1"/>
    </xf>
    <xf numFmtId="4" fontId="4" fillId="5" borderId="13" xfId="0" applyNumberFormat="1" applyFont="1" applyFill="1" applyBorder="1" applyAlignment="1" applyProtection="1">
      <alignment horizontal="center" vertical="center" wrapText="1"/>
    </xf>
    <xf numFmtId="4" fontId="4" fillId="6" borderId="16" xfId="0" applyNumberFormat="1" applyFont="1" applyFill="1" applyBorder="1" applyAlignment="1" applyProtection="1">
      <alignment horizontal="center" vertical="center" wrapText="1"/>
    </xf>
    <xf numFmtId="4" fontId="4" fillId="2" borderId="5" xfId="0" applyNumberFormat="1" applyFont="1" applyFill="1" applyBorder="1" applyAlignment="1" applyProtection="1">
      <alignment horizontal="center" vertical="center" wrapText="1"/>
    </xf>
    <xf numFmtId="4" fontId="4" fillId="2" borderId="9" xfId="0" applyNumberFormat="1" applyFont="1" applyFill="1" applyBorder="1" applyAlignment="1" applyProtection="1">
      <alignment horizontal="center" vertical="center" wrapText="1"/>
    </xf>
    <xf numFmtId="4" fontId="4" fillId="2" borderId="11" xfId="0" applyNumberFormat="1" applyFont="1" applyFill="1" applyBorder="1" applyAlignment="1" applyProtection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4" fillId="5" borderId="17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0" fontId="4" fillId="5" borderId="18" xfId="0" applyFont="1" applyFill="1" applyBorder="1" applyAlignment="1" applyProtection="1">
      <alignment horizontal="center" vertical="center" wrapText="1"/>
    </xf>
    <xf numFmtId="0" fontId="4" fillId="5" borderId="12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</xf>
    <xf numFmtId="4" fontId="5" fillId="0" borderId="17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center" vertical="center" wrapText="1"/>
    </xf>
    <xf numFmtId="4" fontId="5" fillId="0" borderId="18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" fontId="4" fillId="0" borderId="10" xfId="0" applyNumberFormat="1" applyFont="1" applyBorder="1" applyAlignment="1" applyProtection="1">
      <alignment horizontal="center" vertical="center" wrapText="1"/>
    </xf>
    <xf numFmtId="4" fontId="4" fillId="0" borderId="14" xfId="0" applyNumberFormat="1" applyFont="1" applyBorder="1" applyAlignment="1" applyProtection="1">
      <alignment horizontal="center" vertical="center" wrapText="1"/>
    </xf>
    <xf numFmtId="4" fontId="4" fillId="0" borderId="15" xfId="0" applyNumberFormat="1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4" fontId="5" fillId="0" borderId="4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4" fontId="5" fillId="0" borderId="6" xfId="0" applyNumberFormat="1" applyFont="1" applyBorder="1" applyAlignment="1" applyProtection="1">
      <alignment horizontal="center" vertical="center" wrapText="1"/>
    </xf>
    <xf numFmtId="4" fontId="5" fillId="0" borderId="16" xfId="0" applyNumberFormat="1" applyFont="1" applyBorder="1" applyAlignment="1" applyProtection="1">
      <alignment horizontal="center" vertical="center" wrapText="1"/>
    </xf>
    <xf numFmtId="0" fontId="5" fillId="5" borderId="6" xfId="0" applyNumberFormat="1" applyFont="1" applyFill="1" applyBorder="1" applyAlignment="1" applyProtection="1">
      <alignment horizontal="center" vertical="center" wrapText="1"/>
    </xf>
    <xf numFmtId="0" fontId="5" fillId="5" borderId="16" xfId="0" applyNumberFormat="1" applyFont="1" applyFill="1" applyBorder="1" applyAlignment="1" applyProtection="1">
      <alignment horizontal="center" vertical="center" wrapText="1"/>
    </xf>
    <xf numFmtId="0" fontId="5" fillId="5" borderId="4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16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16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4" fontId="4" fillId="0" borderId="6" xfId="0" applyNumberFormat="1" applyFont="1" applyBorder="1" applyAlignment="1" applyProtection="1">
      <alignment horizontal="center" vertical="center" wrapText="1"/>
    </xf>
    <xf numFmtId="4" fontId="4" fillId="0" borderId="16" xfId="0" applyNumberFormat="1" applyFont="1" applyBorder="1" applyAlignment="1" applyProtection="1">
      <alignment horizontal="center" vertical="center" wrapText="1"/>
    </xf>
    <xf numFmtId="4" fontId="4" fillId="0" borderId="4" xfId="0" applyNumberFormat="1" applyFont="1" applyBorder="1" applyAlignment="1" applyProtection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</xf>
    <xf numFmtId="4" fontId="4" fillId="0" borderId="2" xfId="0" applyNumberFormat="1" applyFont="1" applyBorder="1" applyAlignment="1" applyProtection="1">
      <alignment horizontal="center" vertical="center" wrapText="1"/>
    </xf>
    <xf numFmtId="0" fontId="4" fillId="7" borderId="6" xfId="0" applyFont="1" applyFill="1" applyBorder="1" applyAlignment="1" applyProtection="1">
      <alignment horizontal="center" vertical="center" wrapText="1"/>
    </xf>
    <xf numFmtId="0" fontId="4" fillId="7" borderId="16" xfId="0" applyFont="1" applyFill="1" applyBorder="1" applyAlignment="1" applyProtection="1">
      <alignment horizontal="center" vertical="center" wrapText="1"/>
    </xf>
    <xf numFmtId="0" fontId="4" fillId="7" borderId="4" xfId="0" applyFont="1" applyFill="1" applyBorder="1" applyAlignment="1" applyProtection="1">
      <alignment horizontal="center" vertical="center" wrapText="1"/>
    </xf>
    <xf numFmtId="4" fontId="4" fillId="2" borderId="12" xfId="0" applyNumberFormat="1" applyFont="1" applyFill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4" fontId="4" fillId="3" borderId="5" xfId="0" applyNumberFormat="1" applyFont="1" applyFill="1" applyBorder="1" applyAlignment="1" applyProtection="1">
      <alignment horizontal="center" vertical="center" wrapText="1"/>
    </xf>
    <xf numFmtId="4" fontId="4" fillId="3" borderId="11" xfId="0" applyNumberFormat="1" applyFont="1" applyFill="1" applyBorder="1" applyAlignment="1" applyProtection="1">
      <alignment horizontal="center" vertical="center" wrapText="1"/>
    </xf>
    <xf numFmtId="4" fontId="4" fillId="0" borderId="6" xfId="0" applyNumberFormat="1" applyFont="1" applyFill="1" applyBorder="1" applyAlignment="1" applyProtection="1">
      <alignment horizontal="center" vertical="center" wrapText="1"/>
    </xf>
    <xf numFmtId="4" fontId="4" fillId="0" borderId="16" xfId="0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10" xfId="0" applyNumberFormat="1" applyFont="1" applyFill="1" applyBorder="1" applyAlignment="1" applyProtection="1">
      <alignment horizontal="center" vertical="center" wrapText="1"/>
    </xf>
    <xf numFmtId="4" fontId="4" fillId="0" borderId="15" xfId="0" applyNumberFormat="1" applyFont="1" applyFill="1" applyBorder="1" applyAlignment="1" applyProtection="1">
      <alignment horizontal="center" vertical="center" wrapText="1"/>
    </xf>
    <xf numFmtId="4" fontId="4" fillId="0" borderId="14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 applyProtection="1">
      <alignment horizontal="center" vertical="center" wrapText="1"/>
    </xf>
    <xf numFmtId="4" fontId="4" fillId="0" borderId="5" xfId="0" applyNumberFormat="1" applyFont="1" applyFill="1" applyBorder="1" applyAlignment="1" applyProtection="1">
      <alignment horizontal="center" vertical="center" wrapText="1"/>
    </xf>
    <xf numFmtId="4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</cellXfs>
  <cellStyles count="6">
    <cellStyle name="Normal" xfId="0" builtinId="0"/>
    <cellStyle name="Normal 2 2" xfId="1"/>
    <cellStyle name="Normal 2 2 2" xfId="2"/>
    <cellStyle name="Normal 3" xfId="3"/>
    <cellStyle name="Normal_Sheet1" xfId="4"/>
    <cellStyle name="rgt_arm14_Money_900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ushik\Desktop\EKAMUT01.01.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kamut"/>
      <sheetName val="Лист1"/>
      <sheetName val="Лист2"/>
      <sheetName val="Лист3"/>
      <sheetName val="Лист4"/>
      <sheetName val="Лист5"/>
      <sheetName val="Лист6"/>
    </sheetNames>
    <sheetDataSet>
      <sheetData sheetId="0">
        <row r="50">
          <cell r="O50">
            <v>273.60000000000002</v>
          </cell>
          <cell r="P50">
            <v>22.8</v>
          </cell>
          <cell r="Q50">
            <v>0</v>
          </cell>
          <cell r="S50">
            <v>0</v>
          </cell>
          <cell r="Y50">
            <v>410</v>
          </cell>
          <cell r="Z50">
            <v>34.166666666666664</v>
          </cell>
          <cell r="AC50">
            <v>0</v>
          </cell>
        </row>
        <row r="59">
          <cell r="Q59">
            <v>0</v>
          </cell>
          <cell r="S59">
            <v>0</v>
          </cell>
          <cell r="Y59">
            <v>5800</v>
          </cell>
          <cell r="Z59">
            <v>483.33333333333331</v>
          </cell>
          <cell r="AC59">
            <v>0</v>
          </cell>
        </row>
        <row r="70">
          <cell r="O70">
            <v>1854.4</v>
          </cell>
          <cell r="P70">
            <v>154.53333333333333</v>
          </cell>
          <cell r="Q70">
            <v>0</v>
          </cell>
          <cell r="S70">
            <v>0</v>
          </cell>
          <cell r="Y70">
            <v>2350</v>
          </cell>
          <cell r="Z70">
            <v>195.83333333333334</v>
          </cell>
          <cell r="AC7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L50"/>
  <sheetViews>
    <sheetView tabSelected="1" zoomScaleNormal="100" workbookViewId="0">
      <selection activeCell="C1" sqref="C1:N2"/>
    </sheetView>
  </sheetViews>
  <sheetFormatPr defaultRowHeight="12.75"/>
  <cols>
    <col min="1" max="1" width="4.375" style="108" customWidth="1"/>
    <col min="2" max="2" width="11.5" style="109" customWidth="1"/>
    <col min="3" max="3" width="10.625" style="108" customWidth="1"/>
    <col min="4" max="4" width="11.25" style="108" customWidth="1"/>
    <col min="5" max="5" width="11.5" style="108" customWidth="1"/>
    <col min="6" max="6" width="11.5" style="109" customWidth="1"/>
    <col min="7" max="9" width="12.75" style="108" customWidth="1"/>
    <col min="10" max="10" width="10.125" style="108" customWidth="1"/>
    <col min="11" max="11" width="13.125" style="108" customWidth="1"/>
    <col min="12" max="14" width="10.625" style="108" customWidth="1"/>
    <col min="15" max="15" width="10.875" style="108" customWidth="1"/>
    <col min="16" max="16" width="10.5" style="108" customWidth="1"/>
    <col min="17" max="17" width="9.5" style="108" customWidth="1"/>
    <col min="18" max="20" width="11.875" style="108" customWidth="1"/>
    <col min="21" max="21" width="9.125" style="108" customWidth="1"/>
    <col min="22" max="22" width="10.25" style="108" customWidth="1"/>
    <col min="23" max="25" width="10.125" style="108" customWidth="1"/>
    <col min="26" max="26" width="8.75" style="108" customWidth="1"/>
    <col min="27" max="27" width="8.25" style="108" customWidth="1"/>
    <col min="28" max="30" width="11" style="108" customWidth="1"/>
    <col min="31" max="31" width="9.375" style="108" customWidth="1"/>
    <col min="32" max="32" width="8.5" style="108" customWidth="1"/>
    <col min="33" max="33" width="11.25" style="108" customWidth="1"/>
    <col min="34" max="34" width="9.625" style="108" customWidth="1"/>
    <col min="35" max="35" width="10.25" style="108" customWidth="1"/>
    <col min="36" max="36" width="11" style="108" customWidth="1"/>
    <col min="37" max="37" width="9.625" style="108" customWidth="1"/>
    <col min="38" max="39" width="10.5" style="108" customWidth="1"/>
    <col min="40" max="40" width="8.625" style="108" customWidth="1"/>
    <col min="41" max="41" width="12.75" style="108" customWidth="1"/>
    <col min="42" max="42" width="9" style="108" customWidth="1"/>
    <col min="43" max="43" width="9.25" style="108" customWidth="1"/>
    <col min="44" max="44" width="9.625" style="108" customWidth="1"/>
    <col min="45" max="45" width="8.75" style="108" customWidth="1"/>
    <col min="46" max="46" width="10.5" style="108" customWidth="1"/>
    <col min="47" max="49" width="10.625" style="108" customWidth="1"/>
    <col min="50" max="50" width="8.25" style="108" customWidth="1"/>
    <col min="51" max="51" width="13.25" style="108" customWidth="1"/>
    <col min="52" max="52" width="9" style="108" customWidth="1"/>
    <col min="53" max="53" width="11.5" style="108" customWidth="1"/>
    <col min="54" max="54" width="11.625" style="108" customWidth="1"/>
    <col min="55" max="55" width="9.375" style="108" customWidth="1"/>
    <col min="56" max="56" width="10.875" style="108" customWidth="1"/>
    <col min="57" max="57" width="12.375" style="108" customWidth="1"/>
    <col min="58" max="58" width="10.875" style="108" customWidth="1"/>
    <col min="59" max="59" width="8.25" style="108" customWidth="1"/>
    <col min="60" max="60" width="13.5" style="108" customWidth="1"/>
    <col min="61" max="61" width="8.25" style="108" customWidth="1"/>
    <col min="62" max="62" width="9.875" style="108" customWidth="1"/>
    <col min="63" max="63" width="12.375" style="108" customWidth="1"/>
    <col min="64" max="64" width="9.25" style="108" customWidth="1"/>
    <col min="65" max="65" width="12.75" style="108" customWidth="1"/>
    <col min="66" max="66" width="12.375" style="108" customWidth="1"/>
    <col min="67" max="67" width="10.75" style="108" customWidth="1"/>
    <col min="68" max="68" width="9" style="108" customWidth="1"/>
    <col min="69" max="69" width="13.25" style="108" customWidth="1"/>
    <col min="70" max="70" width="9.5" style="108" customWidth="1"/>
    <col min="71" max="71" width="10.75" style="108" customWidth="1"/>
    <col min="72" max="72" width="11.875" style="108" customWidth="1"/>
    <col min="73" max="75" width="12.5" style="108" customWidth="1"/>
    <col min="76" max="76" width="10.75" style="108" customWidth="1"/>
    <col min="77" max="77" width="12.125" style="108" customWidth="1"/>
    <col min="78" max="78" width="9.625" style="108" customWidth="1"/>
    <col min="79" max="79" width="9.75" style="108" customWidth="1"/>
    <col min="80" max="80" width="12.75" style="108" customWidth="1"/>
    <col min="81" max="81" width="10.375" style="108" customWidth="1"/>
    <col min="82" max="82" width="9.375" style="108" customWidth="1"/>
    <col min="83" max="83" width="13.75" style="108" customWidth="1"/>
    <col min="84" max="84" width="8.875" style="108" customWidth="1"/>
    <col min="85" max="85" width="11.375" style="108" customWidth="1"/>
    <col min="86" max="86" width="13.25" style="108" customWidth="1"/>
    <col min="87" max="87" width="9.375" style="108" customWidth="1"/>
    <col min="88" max="88" width="10.875" style="108" customWidth="1"/>
    <col min="89" max="89" width="12.125" style="108" customWidth="1"/>
    <col min="90" max="90" width="9.25" style="108" customWidth="1"/>
    <col min="91" max="91" width="9.875" style="108" customWidth="1"/>
    <col min="92" max="92" width="14" style="108" customWidth="1"/>
    <col min="93" max="93" width="10.625" style="108" customWidth="1"/>
    <col min="94" max="94" width="9.375" style="108" customWidth="1"/>
    <col min="95" max="95" width="11.875" style="108" customWidth="1"/>
    <col min="96" max="96" width="8.375" style="108" customWidth="1"/>
    <col min="97" max="98" width="11.75" style="108" customWidth="1"/>
    <col min="99" max="99" width="10.75" style="108" customWidth="1"/>
    <col min="100" max="100" width="11" style="108" customWidth="1"/>
    <col min="101" max="101" width="12.5" style="108" customWidth="1"/>
    <col min="102" max="102" width="13.125" style="108" customWidth="1"/>
    <col min="103" max="103" width="9.875" style="108" customWidth="1"/>
    <col min="104" max="104" width="12.5" style="108" customWidth="1"/>
    <col min="105" max="105" width="10.875" style="108" customWidth="1"/>
    <col min="106" max="106" width="10.25" style="108" customWidth="1"/>
    <col min="107" max="107" width="13" style="108" customWidth="1"/>
    <col min="108" max="108" width="10.5" style="108" customWidth="1"/>
    <col min="109" max="109" width="9.75" style="108" customWidth="1"/>
    <col min="110" max="110" width="13.25" style="108" customWidth="1"/>
    <col min="111" max="111" width="9" style="108" customWidth="1"/>
    <col min="112" max="112" width="9.875" style="108" customWidth="1"/>
    <col min="113" max="113" width="13.375" style="108" customWidth="1"/>
    <col min="114" max="114" width="9.25" style="108" customWidth="1"/>
    <col min="115" max="115" width="9.875" style="108" customWidth="1"/>
    <col min="116" max="117" width="13.125" style="108" customWidth="1"/>
    <col min="118" max="118" width="14.625" style="108" customWidth="1"/>
    <col min="119" max="119" width="11.625" style="108" customWidth="1"/>
    <col min="120" max="120" width="13.25" style="108" customWidth="1"/>
    <col min="121" max="121" width="10.5" style="108" customWidth="1"/>
    <col min="122" max="122" width="11.375" style="108" customWidth="1"/>
    <col min="123" max="123" width="13.375" style="108" customWidth="1"/>
    <col min="124" max="124" width="10.5" style="108" customWidth="1"/>
    <col min="125" max="125" width="9" style="108"/>
    <col min="126" max="126" width="11.875" style="108" customWidth="1"/>
    <col min="127" max="127" width="8.5" style="108" customWidth="1"/>
    <col min="128" max="128" width="10.375" style="108" customWidth="1"/>
    <col min="129" max="129" width="12.125" style="108" customWidth="1"/>
    <col min="130" max="130" width="10.875" style="108" customWidth="1"/>
    <col min="131" max="131" width="8.125" style="108" customWidth="1"/>
    <col min="132" max="132" width="13" style="108" customWidth="1"/>
    <col min="133" max="133" width="8.75" style="108" customWidth="1"/>
    <col min="134" max="134" width="11.875" style="108" customWidth="1"/>
    <col min="135" max="135" width="12.75" style="108" customWidth="1"/>
    <col min="136" max="136" width="13.375" style="108" customWidth="1"/>
    <col min="137" max="137" width="8.625" style="108" customWidth="1"/>
    <col min="138" max="138" width="14" style="108" customWidth="1"/>
    <col min="139" max="139" width="14.125" style="108" customWidth="1"/>
    <col min="140" max="140" width="12.25" style="108" customWidth="1"/>
    <col min="141" max="141" width="7.625" style="108" customWidth="1"/>
    <col min="142" max="16384" width="9" style="108"/>
  </cols>
  <sheetData>
    <row r="1" spans="1:142" s="124" customFormat="1" ht="17.25" customHeight="1">
      <c r="B1" s="125"/>
      <c r="C1" s="219" t="s">
        <v>236</v>
      </c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127"/>
      <c r="P1" s="127"/>
      <c r="Q1" s="127"/>
      <c r="R1" s="127"/>
      <c r="S1" s="127"/>
      <c r="T1" s="127"/>
      <c r="U1" s="127"/>
      <c r="V1" s="127"/>
      <c r="W1" s="127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10"/>
      <c r="EI1" s="110"/>
      <c r="EJ1" s="110"/>
    </row>
    <row r="2" spans="1:142" s="124" customFormat="1" ht="28.5" customHeight="1">
      <c r="B2" s="125"/>
      <c r="C2" s="220" t="s">
        <v>268</v>
      </c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Q2" s="129"/>
      <c r="R2" s="129"/>
      <c r="T2" s="221"/>
      <c r="U2" s="221"/>
      <c r="V2" s="221"/>
      <c r="W2" s="131"/>
      <c r="X2" s="131"/>
      <c r="AA2" s="130"/>
      <c r="AB2" s="131"/>
      <c r="AC2" s="131"/>
      <c r="AD2" s="131"/>
      <c r="AE2" s="131"/>
      <c r="AF2" s="131"/>
      <c r="AG2" s="131"/>
      <c r="AH2" s="131"/>
      <c r="AI2" s="131"/>
      <c r="AJ2" s="131"/>
      <c r="AK2" s="130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EH2" s="110"/>
      <c r="EI2" s="110"/>
      <c r="EJ2" s="110"/>
    </row>
    <row r="3" spans="1:142" s="124" customFormat="1" ht="26.25" customHeight="1">
      <c r="B3" s="125"/>
      <c r="C3" s="132"/>
      <c r="D3" s="132"/>
      <c r="E3" s="132"/>
      <c r="F3" s="133"/>
      <c r="G3" s="134"/>
      <c r="H3" s="132"/>
      <c r="I3" s="132"/>
      <c r="J3" s="132"/>
      <c r="K3" s="132"/>
      <c r="L3" s="220" t="s">
        <v>12</v>
      </c>
      <c r="M3" s="220"/>
      <c r="N3" s="220"/>
      <c r="O3" s="220"/>
      <c r="P3" s="132"/>
      <c r="Q3" s="129"/>
      <c r="R3" s="129"/>
      <c r="T3" s="131"/>
      <c r="U3" s="131"/>
      <c r="V3" s="131"/>
      <c r="W3" s="131"/>
      <c r="X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CT3" s="135"/>
      <c r="CU3" s="135"/>
      <c r="EH3" s="110"/>
      <c r="EI3" s="110"/>
    </row>
    <row r="4" spans="1:142" s="136" customFormat="1" ht="15" customHeight="1">
      <c r="A4" s="169" t="s">
        <v>6</v>
      </c>
      <c r="B4" s="172" t="s">
        <v>10</v>
      </c>
      <c r="C4" s="175" t="s">
        <v>4</v>
      </c>
      <c r="D4" s="175" t="s">
        <v>5</v>
      </c>
      <c r="E4" s="183" t="s">
        <v>235</v>
      </c>
      <c r="F4" s="184"/>
      <c r="G4" s="184"/>
      <c r="H4" s="184"/>
      <c r="I4" s="185"/>
      <c r="J4" s="203" t="s">
        <v>248</v>
      </c>
      <c r="K4" s="204"/>
      <c r="L4" s="204"/>
      <c r="M4" s="204"/>
      <c r="N4" s="205"/>
      <c r="O4" s="212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4"/>
      <c r="DK4" s="168" t="s">
        <v>14</v>
      </c>
      <c r="DL4" s="183" t="s">
        <v>15</v>
      </c>
      <c r="DM4" s="184"/>
      <c r="DN4" s="185"/>
      <c r="DO4" s="242" t="s">
        <v>3</v>
      </c>
      <c r="DP4" s="242"/>
      <c r="DQ4" s="242"/>
      <c r="DR4" s="242"/>
      <c r="DS4" s="242"/>
      <c r="DT4" s="242"/>
      <c r="DU4" s="242"/>
      <c r="DV4" s="242"/>
      <c r="DW4" s="242"/>
      <c r="DX4" s="242"/>
      <c r="DY4" s="242"/>
      <c r="DZ4" s="242"/>
      <c r="EA4" s="242"/>
      <c r="EB4" s="242"/>
      <c r="EC4" s="242"/>
      <c r="ED4" s="242"/>
      <c r="EE4" s="242"/>
      <c r="EF4" s="242"/>
      <c r="EG4" s="168" t="s">
        <v>16</v>
      </c>
      <c r="EH4" s="160"/>
      <c r="EI4" s="161"/>
      <c r="EJ4" s="162"/>
      <c r="EK4" s="110"/>
      <c r="EL4" s="110"/>
    </row>
    <row r="5" spans="1:142" s="136" customFormat="1" ht="13.5" customHeight="1">
      <c r="A5" s="170"/>
      <c r="B5" s="173"/>
      <c r="C5" s="176"/>
      <c r="D5" s="176"/>
      <c r="E5" s="186"/>
      <c r="F5" s="187"/>
      <c r="G5" s="187"/>
      <c r="H5" s="187"/>
      <c r="I5" s="188"/>
      <c r="J5" s="206"/>
      <c r="K5" s="207"/>
      <c r="L5" s="207"/>
      <c r="M5" s="207"/>
      <c r="N5" s="208"/>
      <c r="O5" s="197" t="s">
        <v>7</v>
      </c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8"/>
      <c r="AT5" s="198"/>
      <c r="AU5" s="198"/>
      <c r="AV5" s="198"/>
      <c r="AW5" s="198"/>
      <c r="AX5" s="198"/>
      <c r="AY5" s="198"/>
      <c r="AZ5" s="199"/>
      <c r="BA5" s="222" t="s">
        <v>2</v>
      </c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2"/>
      <c r="BP5" s="216" t="s">
        <v>8</v>
      </c>
      <c r="BQ5" s="217"/>
      <c r="BR5" s="217"/>
      <c r="BS5" s="200" t="s">
        <v>18</v>
      </c>
      <c r="BT5" s="201"/>
      <c r="BU5" s="201"/>
      <c r="BV5" s="201"/>
      <c r="BW5" s="201"/>
      <c r="BX5" s="201"/>
      <c r="BY5" s="201"/>
      <c r="BZ5" s="201"/>
      <c r="CA5" s="201"/>
      <c r="CB5" s="201"/>
      <c r="CC5" s="201"/>
      <c r="CD5" s="201"/>
      <c r="CE5" s="201"/>
      <c r="CF5" s="201"/>
      <c r="CG5" s="201"/>
      <c r="CH5" s="201"/>
      <c r="CI5" s="202"/>
      <c r="CJ5" s="225" t="s">
        <v>0</v>
      </c>
      <c r="CK5" s="226"/>
      <c r="CL5" s="226"/>
      <c r="CM5" s="226"/>
      <c r="CN5" s="226"/>
      <c r="CO5" s="226"/>
      <c r="CP5" s="226"/>
      <c r="CQ5" s="226"/>
      <c r="CR5" s="227"/>
      <c r="CS5" s="200" t="s">
        <v>1</v>
      </c>
      <c r="CT5" s="201"/>
      <c r="CU5" s="201"/>
      <c r="CV5" s="201"/>
      <c r="CW5" s="201"/>
      <c r="CX5" s="201"/>
      <c r="CY5" s="201"/>
      <c r="CZ5" s="201"/>
      <c r="DA5" s="201"/>
      <c r="DB5" s="222" t="s">
        <v>19</v>
      </c>
      <c r="DC5" s="222"/>
      <c r="DD5" s="222"/>
      <c r="DE5" s="216" t="s">
        <v>20</v>
      </c>
      <c r="DF5" s="217"/>
      <c r="DG5" s="218"/>
      <c r="DH5" s="216" t="s">
        <v>21</v>
      </c>
      <c r="DI5" s="217"/>
      <c r="DJ5" s="218"/>
      <c r="DK5" s="168"/>
      <c r="DL5" s="186"/>
      <c r="DM5" s="187"/>
      <c r="DN5" s="188"/>
      <c r="DO5" s="180"/>
      <c r="DP5" s="180"/>
      <c r="DQ5" s="222"/>
      <c r="DR5" s="222"/>
      <c r="DS5" s="222"/>
      <c r="DT5" s="222"/>
      <c r="DU5" s="216" t="s">
        <v>22</v>
      </c>
      <c r="DV5" s="217"/>
      <c r="DW5" s="218"/>
      <c r="DX5" s="178"/>
      <c r="DY5" s="179"/>
      <c r="DZ5" s="179"/>
      <c r="EA5" s="179"/>
      <c r="EB5" s="179"/>
      <c r="EC5" s="179"/>
      <c r="ED5" s="179"/>
      <c r="EE5" s="179"/>
      <c r="EF5" s="179"/>
      <c r="EG5" s="168"/>
      <c r="EH5" s="157"/>
      <c r="EI5" s="158"/>
      <c r="EJ5" s="159"/>
    </row>
    <row r="6" spans="1:142" s="136" customFormat="1" ht="63.75" customHeight="1">
      <c r="A6" s="170"/>
      <c r="B6" s="173"/>
      <c r="C6" s="176"/>
      <c r="D6" s="176"/>
      <c r="E6" s="189"/>
      <c r="F6" s="190"/>
      <c r="G6" s="190"/>
      <c r="H6" s="190"/>
      <c r="I6" s="191"/>
      <c r="J6" s="209"/>
      <c r="K6" s="210"/>
      <c r="L6" s="210"/>
      <c r="M6" s="210"/>
      <c r="N6" s="211"/>
      <c r="O6" s="228" t="s">
        <v>234</v>
      </c>
      <c r="P6" s="229"/>
      <c r="Q6" s="229"/>
      <c r="R6" s="229"/>
      <c r="S6" s="230"/>
      <c r="T6" s="181" t="s">
        <v>259</v>
      </c>
      <c r="U6" s="182"/>
      <c r="V6" s="182"/>
      <c r="W6" s="182"/>
      <c r="X6" s="195"/>
      <c r="Y6" s="181" t="s">
        <v>258</v>
      </c>
      <c r="Z6" s="182"/>
      <c r="AA6" s="182"/>
      <c r="AB6" s="182"/>
      <c r="AC6" s="195"/>
      <c r="AD6" s="181" t="s">
        <v>257</v>
      </c>
      <c r="AE6" s="182"/>
      <c r="AF6" s="182"/>
      <c r="AG6" s="182"/>
      <c r="AH6" s="195"/>
      <c r="AI6" s="181" t="s">
        <v>263</v>
      </c>
      <c r="AJ6" s="182"/>
      <c r="AK6" s="182"/>
      <c r="AL6" s="182"/>
      <c r="AM6" s="195"/>
      <c r="AN6" s="181" t="s">
        <v>260</v>
      </c>
      <c r="AO6" s="182"/>
      <c r="AP6" s="182"/>
      <c r="AQ6" s="182"/>
      <c r="AR6" s="195"/>
      <c r="AS6" s="181" t="s">
        <v>261</v>
      </c>
      <c r="AT6" s="182"/>
      <c r="AU6" s="182"/>
      <c r="AV6" s="182"/>
      <c r="AW6" s="195"/>
      <c r="AX6" s="231" t="s">
        <v>29</v>
      </c>
      <c r="AY6" s="231"/>
      <c r="AZ6" s="231"/>
      <c r="BA6" s="181" t="s">
        <v>30</v>
      </c>
      <c r="BB6" s="182"/>
      <c r="BC6" s="182"/>
      <c r="BD6" s="181" t="s">
        <v>262</v>
      </c>
      <c r="BE6" s="182"/>
      <c r="BF6" s="195"/>
      <c r="BG6" s="178" t="s">
        <v>32</v>
      </c>
      <c r="BH6" s="179"/>
      <c r="BI6" s="180"/>
      <c r="BJ6" s="178" t="s">
        <v>33</v>
      </c>
      <c r="BK6" s="179"/>
      <c r="BL6" s="179"/>
      <c r="BM6" s="232" t="s">
        <v>34</v>
      </c>
      <c r="BN6" s="233"/>
      <c r="BO6" s="233"/>
      <c r="BP6" s="223"/>
      <c r="BQ6" s="224"/>
      <c r="BR6" s="224"/>
      <c r="BS6" s="234" t="s">
        <v>35</v>
      </c>
      <c r="BT6" s="235"/>
      <c r="BU6" s="235"/>
      <c r="BV6" s="235"/>
      <c r="BW6" s="236"/>
      <c r="BX6" s="196" t="s">
        <v>36</v>
      </c>
      <c r="BY6" s="196"/>
      <c r="BZ6" s="196"/>
      <c r="CA6" s="196" t="s">
        <v>37</v>
      </c>
      <c r="CB6" s="196"/>
      <c r="CC6" s="196"/>
      <c r="CD6" s="196" t="s">
        <v>38</v>
      </c>
      <c r="CE6" s="196"/>
      <c r="CF6" s="196"/>
      <c r="CG6" s="196" t="s">
        <v>39</v>
      </c>
      <c r="CH6" s="196"/>
      <c r="CI6" s="196"/>
      <c r="CJ6" s="196" t="s">
        <v>249</v>
      </c>
      <c r="CK6" s="196"/>
      <c r="CL6" s="196"/>
      <c r="CM6" s="225" t="s">
        <v>250</v>
      </c>
      <c r="CN6" s="226"/>
      <c r="CO6" s="226"/>
      <c r="CP6" s="196" t="s">
        <v>40</v>
      </c>
      <c r="CQ6" s="196"/>
      <c r="CR6" s="196"/>
      <c r="CS6" s="225" t="s">
        <v>41</v>
      </c>
      <c r="CT6" s="226"/>
      <c r="CU6" s="226"/>
      <c r="CV6" s="196" t="s">
        <v>42</v>
      </c>
      <c r="CW6" s="196"/>
      <c r="CX6" s="196"/>
      <c r="CY6" s="225" t="s">
        <v>251</v>
      </c>
      <c r="CZ6" s="226"/>
      <c r="DA6" s="226"/>
      <c r="DB6" s="222"/>
      <c r="DC6" s="222"/>
      <c r="DD6" s="222"/>
      <c r="DE6" s="223"/>
      <c r="DF6" s="224"/>
      <c r="DG6" s="239"/>
      <c r="DH6" s="223"/>
      <c r="DI6" s="224"/>
      <c r="DJ6" s="239"/>
      <c r="DK6" s="168"/>
      <c r="DL6" s="189"/>
      <c r="DM6" s="190"/>
      <c r="DN6" s="191"/>
      <c r="DO6" s="216" t="s">
        <v>252</v>
      </c>
      <c r="DP6" s="217"/>
      <c r="DQ6" s="218"/>
      <c r="DR6" s="216" t="s">
        <v>253</v>
      </c>
      <c r="DS6" s="217"/>
      <c r="DT6" s="218"/>
      <c r="DU6" s="223"/>
      <c r="DV6" s="224"/>
      <c r="DW6" s="239"/>
      <c r="DX6" s="216" t="s">
        <v>254</v>
      </c>
      <c r="DY6" s="217"/>
      <c r="DZ6" s="218"/>
      <c r="EA6" s="216" t="s">
        <v>255</v>
      </c>
      <c r="EB6" s="217"/>
      <c r="EC6" s="218"/>
      <c r="ED6" s="237" t="s">
        <v>256</v>
      </c>
      <c r="EE6" s="238"/>
      <c r="EF6" s="238"/>
      <c r="EG6" s="168"/>
      <c r="EH6" s="154"/>
      <c r="EI6" s="155"/>
      <c r="EJ6" s="156"/>
    </row>
    <row r="7" spans="1:142" s="137" customFormat="1" ht="27.75" customHeight="1">
      <c r="A7" s="170"/>
      <c r="B7" s="173"/>
      <c r="C7" s="176"/>
      <c r="D7" s="176"/>
      <c r="E7" s="164" t="s">
        <v>43</v>
      </c>
      <c r="F7" s="192" t="s">
        <v>55</v>
      </c>
      <c r="G7" s="193"/>
      <c r="H7" s="193"/>
      <c r="I7" s="194"/>
      <c r="J7" s="164" t="s">
        <v>43</v>
      </c>
      <c r="K7" s="192" t="s">
        <v>55</v>
      </c>
      <c r="L7" s="193"/>
      <c r="M7" s="193"/>
      <c r="N7" s="194"/>
      <c r="O7" s="164" t="s">
        <v>43</v>
      </c>
      <c r="P7" s="192" t="s">
        <v>55</v>
      </c>
      <c r="Q7" s="193"/>
      <c r="R7" s="193"/>
      <c r="S7" s="194"/>
      <c r="T7" s="164" t="s">
        <v>43</v>
      </c>
      <c r="U7" s="192" t="s">
        <v>55</v>
      </c>
      <c r="V7" s="193"/>
      <c r="W7" s="193"/>
      <c r="X7" s="194"/>
      <c r="Y7" s="164" t="s">
        <v>43</v>
      </c>
      <c r="Z7" s="192" t="s">
        <v>55</v>
      </c>
      <c r="AA7" s="193"/>
      <c r="AB7" s="193"/>
      <c r="AC7" s="194"/>
      <c r="AD7" s="164" t="s">
        <v>43</v>
      </c>
      <c r="AE7" s="192" t="s">
        <v>55</v>
      </c>
      <c r="AF7" s="193"/>
      <c r="AG7" s="193"/>
      <c r="AH7" s="194"/>
      <c r="AI7" s="164" t="s">
        <v>43</v>
      </c>
      <c r="AJ7" s="192" t="s">
        <v>55</v>
      </c>
      <c r="AK7" s="193"/>
      <c r="AL7" s="193"/>
      <c r="AM7" s="194"/>
      <c r="AN7" s="164" t="s">
        <v>43</v>
      </c>
      <c r="AO7" s="192" t="s">
        <v>55</v>
      </c>
      <c r="AP7" s="193"/>
      <c r="AQ7" s="193"/>
      <c r="AR7" s="194"/>
      <c r="AS7" s="164" t="s">
        <v>43</v>
      </c>
      <c r="AT7" s="192" t="s">
        <v>55</v>
      </c>
      <c r="AU7" s="193"/>
      <c r="AV7" s="193"/>
      <c r="AW7" s="194"/>
      <c r="AX7" s="164" t="s">
        <v>43</v>
      </c>
      <c r="AY7" s="166" t="s">
        <v>55</v>
      </c>
      <c r="AZ7" s="167"/>
      <c r="BA7" s="164" t="s">
        <v>43</v>
      </c>
      <c r="BB7" s="166" t="s">
        <v>55</v>
      </c>
      <c r="BC7" s="167"/>
      <c r="BD7" s="164" t="s">
        <v>43</v>
      </c>
      <c r="BE7" s="166" t="s">
        <v>55</v>
      </c>
      <c r="BF7" s="167"/>
      <c r="BG7" s="164" t="s">
        <v>43</v>
      </c>
      <c r="BH7" s="166" t="s">
        <v>55</v>
      </c>
      <c r="BI7" s="167"/>
      <c r="BJ7" s="164" t="s">
        <v>43</v>
      </c>
      <c r="BK7" s="166" t="s">
        <v>55</v>
      </c>
      <c r="BL7" s="167"/>
      <c r="BM7" s="164" t="s">
        <v>43</v>
      </c>
      <c r="BN7" s="166" t="s">
        <v>55</v>
      </c>
      <c r="BO7" s="167"/>
      <c r="BP7" s="164" t="s">
        <v>43</v>
      </c>
      <c r="BQ7" s="166" t="s">
        <v>55</v>
      </c>
      <c r="BR7" s="167"/>
      <c r="BS7" s="164" t="s">
        <v>43</v>
      </c>
      <c r="BT7" s="166" t="s">
        <v>55</v>
      </c>
      <c r="BU7" s="215"/>
      <c r="BV7" s="215"/>
      <c r="BW7" s="167"/>
      <c r="BX7" s="164" t="s">
        <v>43</v>
      </c>
      <c r="BY7" s="166" t="s">
        <v>55</v>
      </c>
      <c r="BZ7" s="167"/>
      <c r="CA7" s="164" t="s">
        <v>43</v>
      </c>
      <c r="CB7" s="166" t="s">
        <v>55</v>
      </c>
      <c r="CC7" s="167"/>
      <c r="CD7" s="164" t="s">
        <v>43</v>
      </c>
      <c r="CE7" s="166" t="s">
        <v>55</v>
      </c>
      <c r="CF7" s="167"/>
      <c r="CG7" s="164" t="s">
        <v>43</v>
      </c>
      <c r="CH7" s="166" t="s">
        <v>55</v>
      </c>
      <c r="CI7" s="167"/>
      <c r="CJ7" s="164" t="s">
        <v>43</v>
      </c>
      <c r="CK7" s="166" t="s">
        <v>55</v>
      </c>
      <c r="CL7" s="167"/>
      <c r="CM7" s="164" t="s">
        <v>43</v>
      </c>
      <c r="CN7" s="166" t="s">
        <v>55</v>
      </c>
      <c r="CO7" s="167"/>
      <c r="CP7" s="164" t="s">
        <v>43</v>
      </c>
      <c r="CQ7" s="166" t="s">
        <v>55</v>
      </c>
      <c r="CR7" s="167"/>
      <c r="CS7" s="164" t="s">
        <v>43</v>
      </c>
      <c r="CT7" s="166" t="s">
        <v>55</v>
      </c>
      <c r="CU7" s="167"/>
      <c r="CV7" s="164" t="s">
        <v>43</v>
      </c>
      <c r="CW7" s="166" t="s">
        <v>55</v>
      </c>
      <c r="CX7" s="167"/>
      <c r="CY7" s="164" t="s">
        <v>43</v>
      </c>
      <c r="CZ7" s="166" t="s">
        <v>55</v>
      </c>
      <c r="DA7" s="167"/>
      <c r="DB7" s="164" t="s">
        <v>43</v>
      </c>
      <c r="DC7" s="166" t="s">
        <v>55</v>
      </c>
      <c r="DD7" s="167"/>
      <c r="DE7" s="164" t="s">
        <v>43</v>
      </c>
      <c r="DF7" s="166" t="s">
        <v>55</v>
      </c>
      <c r="DG7" s="167"/>
      <c r="DH7" s="164" t="s">
        <v>43</v>
      </c>
      <c r="DI7" s="166" t="s">
        <v>55</v>
      </c>
      <c r="DJ7" s="167"/>
      <c r="DK7" s="231" t="s">
        <v>9</v>
      </c>
      <c r="DL7" s="164" t="s">
        <v>43</v>
      </c>
      <c r="DM7" s="166" t="s">
        <v>55</v>
      </c>
      <c r="DN7" s="167"/>
      <c r="DO7" s="164" t="s">
        <v>43</v>
      </c>
      <c r="DP7" s="166" t="s">
        <v>55</v>
      </c>
      <c r="DQ7" s="167"/>
      <c r="DR7" s="164" t="s">
        <v>43</v>
      </c>
      <c r="DS7" s="166" t="s">
        <v>55</v>
      </c>
      <c r="DT7" s="167"/>
      <c r="DU7" s="164" t="s">
        <v>43</v>
      </c>
      <c r="DV7" s="166" t="s">
        <v>55</v>
      </c>
      <c r="DW7" s="167"/>
      <c r="DX7" s="164" t="s">
        <v>43</v>
      </c>
      <c r="DY7" s="166" t="s">
        <v>55</v>
      </c>
      <c r="DZ7" s="167"/>
      <c r="EA7" s="164" t="s">
        <v>43</v>
      </c>
      <c r="EB7" s="166" t="s">
        <v>55</v>
      </c>
      <c r="EC7" s="167"/>
      <c r="ED7" s="164" t="s">
        <v>43</v>
      </c>
      <c r="EE7" s="166" t="s">
        <v>55</v>
      </c>
      <c r="EF7" s="167"/>
      <c r="EG7" s="168" t="s">
        <v>9</v>
      </c>
      <c r="EH7" s="164" t="s">
        <v>43</v>
      </c>
      <c r="EI7" s="166" t="s">
        <v>55</v>
      </c>
      <c r="EJ7" s="167"/>
    </row>
    <row r="8" spans="1:142" s="137" customFormat="1" ht="66.75" customHeight="1">
      <c r="A8" s="171"/>
      <c r="B8" s="174"/>
      <c r="C8" s="177"/>
      <c r="D8" s="177"/>
      <c r="E8" s="165"/>
      <c r="F8" s="138" t="s">
        <v>264</v>
      </c>
      <c r="G8" s="36" t="s">
        <v>266</v>
      </c>
      <c r="H8" s="36" t="s">
        <v>267</v>
      </c>
      <c r="I8" s="36" t="s">
        <v>54</v>
      </c>
      <c r="J8" s="165"/>
      <c r="K8" s="138" t="s">
        <v>264</v>
      </c>
      <c r="L8" s="36" t="str">
        <f>G8</f>
        <v xml:space="preserve">փաստացի           </v>
      </c>
      <c r="M8" s="36" t="str">
        <f>H8</f>
        <v>կատ. %-ը I եռամսյակի  նկատմամբ</v>
      </c>
      <c r="N8" s="36" t="s">
        <v>54</v>
      </c>
      <c r="O8" s="165"/>
      <c r="P8" s="138" t="s">
        <v>264</v>
      </c>
      <c r="Q8" s="36" t="str">
        <f>G8</f>
        <v xml:space="preserve">փաստացի           </v>
      </c>
      <c r="R8" s="36" t="str">
        <f>M8</f>
        <v>կատ. %-ը I եռամսյակի  նկատմամբ</v>
      </c>
      <c r="S8" s="36" t="s">
        <v>54</v>
      </c>
      <c r="T8" s="165"/>
      <c r="U8" s="138" t="s">
        <v>264</v>
      </c>
      <c r="V8" s="36" t="str">
        <f>G8</f>
        <v xml:space="preserve">փաստացի           </v>
      </c>
      <c r="W8" s="36" t="str">
        <f>R8</f>
        <v>կատ. %-ը I եռամսյակի  նկատմամբ</v>
      </c>
      <c r="X8" s="36" t="s">
        <v>54</v>
      </c>
      <c r="Y8" s="165"/>
      <c r="Z8" s="138" t="s">
        <v>264</v>
      </c>
      <c r="AA8" s="36" t="str">
        <f>G8</f>
        <v xml:space="preserve">փաստացի           </v>
      </c>
      <c r="AB8" s="36" t="str">
        <f>W8</f>
        <v>կատ. %-ը I եռամսյակի  նկատմամբ</v>
      </c>
      <c r="AC8" s="36" t="s">
        <v>54</v>
      </c>
      <c r="AD8" s="165"/>
      <c r="AE8" s="138" t="s">
        <v>264</v>
      </c>
      <c r="AF8" s="36" t="str">
        <f>G8</f>
        <v xml:space="preserve">փաստացի           </v>
      </c>
      <c r="AG8" s="36" t="str">
        <f>AB8</f>
        <v>կատ. %-ը I եռամսյակի  նկատմամբ</v>
      </c>
      <c r="AH8" s="36" t="s">
        <v>54</v>
      </c>
      <c r="AI8" s="165"/>
      <c r="AJ8" s="138" t="s">
        <v>264</v>
      </c>
      <c r="AK8" s="36" t="str">
        <f>G8</f>
        <v xml:space="preserve">փաստացի           </v>
      </c>
      <c r="AL8" s="36" t="str">
        <f>AG8</f>
        <v>կատ. %-ը I եռամսյակի  նկատմամբ</v>
      </c>
      <c r="AM8" s="36" t="s">
        <v>54</v>
      </c>
      <c r="AN8" s="165"/>
      <c r="AO8" s="138" t="s">
        <v>264</v>
      </c>
      <c r="AP8" s="36" t="str">
        <f>G8</f>
        <v xml:space="preserve">փաստացի           </v>
      </c>
      <c r="AQ8" s="36" t="str">
        <f>AL8</f>
        <v>կատ. %-ը I եռամսյակի  նկատմամբ</v>
      </c>
      <c r="AR8" s="36" t="s">
        <v>54</v>
      </c>
      <c r="AS8" s="165"/>
      <c r="AT8" s="138" t="s">
        <v>264</v>
      </c>
      <c r="AU8" s="36" t="str">
        <f>G8</f>
        <v xml:space="preserve">փաստացի           </v>
      </c>
      <c r="AV8" s="36" t="str">
        <f>AQ8</f>
        <v>կատ. %-ը I եռամսյակի  նկատմամբ</v>
      </c>
      <c r="AW8" s="36" t="s">
        <v>54</v>
      </c>
      <c r="AX8" s="165"/>
      <c r="AY8" s="138" t="s">
        <v>264</v>
      </c>
      <c r="AZ8" s="36" t="str">
        <f>G8</f>
        <v xml:space="preserve">փաստացի           </v>
      </c>
      <c r="BA8" s="165"/>
      <c r="BB8" s="138" t="s">
        <v>264</v>
      </c>
      <c r="BC8" s="36" t="str">
        <f>G8</f>
        <v xml:space="preserve">փաստացի           </v>
      </c>
      <c r="BD8" s="165"/>
      <c r="BE8" s="138" t="s">
        <v>264</v>
      </c>
      <c r="BF8" s="36" t="str">
        <f>G8</f>
        <v xml:space="preserve">փաստացի           </v>
      </c>
      <c r="BG8" s="165"/>
      <c r="BH8" s="138" t="s">
        <v>264</v>
      </c>
      <c r="BI8" s="36" t="str">
        <f>G8</f>
        <v xml:space="preserve">փաստացի           </v>
      </c>
      <c r="BJ8" s="165"/>
      <c r="BK8" s="138" t="s">
        <v>264</v>
      </c>
      <c r="BL8" s="36" t="str">
        <f>G8</f>
        <v xml:space="preserve">փաստացի           </v>
      </c>
      <c r="BM8" s="165"/>
      <c r="BN8" s="138" t="s">
        <v>264</v>
      </c>
      <c r="BO8" s="36" t="str">
        <f>G8</f>
        <v xml:space="preserve">փաստացի           </v>
      </c>
      <c r="BP8" s="165"/>
      <c r="BQ8" s="138" t="s">
        <v>264</v>
      </c>
      <c r="BR8" s="36" t="str">
        <f>G8</f>
        <v xml:space="preserve">փաստացի           </v>
      </c>
      <c r="BS8" s="165"/>
      <c r="BT8" s="138" t="s">
        <v>264</v>
      </c>
      <c r="BU8" s="36" t="str">
        <f>G8</f>
        <v xml:space="preserve">փաստացի           </v>
      </c>
      <c r="BV8" s="36" t="s">
        <v>265</v>
      </c>
      <c r="BW8" s="36" t="s">
        <v>54</v>
      </c>
      <c r="BX8" s="165"/>
      <c r="BY8" s="138" t="s">
        <v>264</v>
      </c>
      <c r="BZ8" s="36" t="str">
        <f>G8</f>
        <v xml:space="preserve">փաստացի           </v>
      </c>
      <c r="CA8" s="165"/>
      <c r="CB8" s="138" t="s">
        <v>264</v>
      </c>
      <c r="CC8" s="36" t="str">
        <f>G8</f>
        <v xml:space="preserve">փաստացի           </v>
      </c>
      <c r="CD8" s="165"/>
      <c r="CE8" s="138" t="s">
        <v>264</v>
      </c>
      <c r="CF8" s="36" t="str">
        <f>G8</f>
        <v xml:space="preserve">փաստացի           </v>
      </c>
      <c r="CG8" s="165"/>
      <c r="CH8" s="138" t="s">
        <v>264</v>
      </c>
      <c r="CI8" s="36" t="str">
        <f>G8</f>
        <v xml:space="preserve">փաստացի           </v>
      </c>
      <c r="CJ8" s="165"/>
      <c r="CK8" s="138" t="s">
        <v>264</v>
      </c>
      <c r="CL8" s="36" t="str">
        <f>G8</f>
        <v xml:space="preserve">փաստացի           </v>
      </c>
      <c r="CM8" s="165"/>
      <c r="CN8" s="138" t="s">
        <v>264</v>
      </c>
      <c r="CO8" s="36" t="str">
        <f>G8</f>
        <v xml:space="preserve">փաստացի           </v>
      </c>
      <c r="CP8" s="165"/>
      <c r="CQ8" s="138" t="s">
        <v>264</v>
      </c>
      <c r="CR8" s="36" t="str">
        <f>G8</f>
        <v xml:space="preserve">փաստացի           </v>
      </c>
      <c r="CS8" s="165"/>
      <c r="CT8" s="138" t="s">
        <v>264</v>
      </c>
      <c r="CU8" s="36" t="str">
        <f>G8</f>
        <v xml:space="preserve">փաստացի           </v>
      </c>
      <c r="CV8" s="165"/>
      <c r="CW8" s="138" t="s">
        <v>264</v>
      </c>
      <c r="CX8" s="36" t="str">
        <f>G8</f>
        <v xml:space="preserve">փաստացի           </v>
      </c>
      <c r="CY8" s="165"/>
      <c r="CZ8" s="138" t="s">
        <v>264</v>
      </c>
      <c r="DA8" s="36" t="str">
        <f>G8</f>
        <v xml:space="preserve">փաստացի           </v>
      </c>
      <c r="DB8" s="165"/>
      <c r="DC8" s="138" t="s">
        <v>264</v>
      </c>
      <c r="DD8" s="36" t="str">
        <f>G8</f>
        <v xml:space="preserve">փաստացի           </v>
      </c>
      <c r="DE8" s="165"/>
      <c r="DF8" s="138" t="s">
        <v>264</v>
      </c>
      <c r="DG8" s="36" t="str">
        <f>G8</f>
        <v xml:space="preserve">փաստացի           </v>
      </c>
      <c r="DH8" s="165"/>
      <c r="DI8" s="138" t="s">
        <v>264</v>
      </c>
      <c r="DJ8" s="36" t="str">
        <f>G8</f>
        <v xml:space="preserve">փաստացի           </v>
      </c>
      <c r="DK8" s="231"/>
      <c r="DL8" s="165"/>
      <c r="DM8" s="138" t="s">
        <v>264</v>
      </c>
      <c r="DN8" s="36" t="str">
        <f>G8</f>
        <v xml:space="preserve">փաստացի           </v>
      </c>
      <c r="DO8" s="165"/>
      <c r="DP8" s="138" t="s">
        <v>264</v>
      </c>
      <c r="DQ8" s="36" t="str">
        <f>G8</f>
        <v xml:space="preserve">փաստացի           </v>
      </c>
      <c r="DR8" s="165"/>
      <c r="DS8" s="138" t="s">
        <v>264</v>
      </c>
      <c r="DT8" s="36" t="str">
        <f>G8</f>
        <v xml:space="preserve">փաստացի           </v>
      </c>
      <c r="DU8" s="165"/>
      <c r="DV8" s="138" t="s">
        <v>264</v>
      </c>
      <c r="DW8" s="36" t="str">
        <f>G8</f>
        <v xml:space="preserve">փաստացի           </v>
      </c>
      <c r="DX8" s="165"/>
      <c r="DY8" s="138" t="s">
        <v>264</v>
      </c>
      <c r="DZ8" s="36" t="str">
        <f>G8</f>
        <v xml:space="preserve">փաստացի           </v>
      </c>
      <c r="EA8" s="165"/>
      <c r="EB8" s="138" t="s">
        <v>264</v>
      </c>
      <c r="EC8" s="36" t="str">
        <f>G8</f>
        <v xml:space="preserve">փաստացի           </v>
      </c>
      <c r="ED8" s="165"/>
      <c r="EE8" s="138" t="s">
        <v>264</v>
      </c>
      <c r="EF8" s="36" t="str">
        <f>G8</f>
        <v xml:space="preserve">փաստացի           </v>
      </c>
      <c r="EG8" s="168"/>
      <c r="EH8" s="165"/>
      <c r="EI8" s="138" t="s">
        <v>264</v>
      </c>
      <c r="EJ8" s="36" t="str">
        <f>G8</f>
        <v xml:space="preserve">փաստացի           </v>
      </c>
    </row>
    <row r="9" spans="1:142" s="143" customFormat="1" ht="14.25" customHeight="1">
      <c r="A9" s="139"/>
      <c r="B9" s="140">
        <v>1</v>
      </c>
      <c r="C9" s="141">
        <v>2</v>
      </c>
      <c r="D9" s="142">
        <v>3</v>
      </c>
      <c r="E9" s="141">
        <v>4</v>
      </c>
      <c r="F9" s="142">
        <v>5</v>
      </c>
      <c r="G9" s="141">
        <v>6</v>
      </c>
      <c r="H9" s="142">
        <v>7</v>
      </c>
      <c r="I9" s="141">
        <v>8</v>
      </c>
      <c r="J9" s="163">
        <v>9</v>
      </c>
      <c r="K9" s="141">
        <v>10</v>
      </c>
      <c r="L9" s="142">
        <v>11</v>
      </c>
      <c r="M9" s="141">
        <v>12</v>
      </c>
      <c r="N9" s="142">
        <v>13</v>
      </c>
      <c r="O9" s="141">
        <v>14</v>
      </c>
      <c r="P9" s="142">
        <v>15</v>
      </c>
      <c r="Q9" s="141">
        <v>16</v>
      </c>
      <c r="R9" s="142">
        <v>17</v>
      </c>
      <c r="S9" s="141">
        <v>18</v>
      </c>
      <c r="T9" s="142">
        <v>19</v>
      </c>
      <c r="U9" s="141">
        <v>20</v>
      </c>
      <c r="V9" s="142">
        <v>21</v>
      </c>
      <c r="W9" s="141">
        <v>22</v>
      </c>
      <c r="X9" s="142">
        <v>23</v>
      </c>
      <c r="Y9" s="141">
        <v>24</v>
      </c>
      <c r="Z9" s="142">
        <v>25</v>
      </c>
      <c r="AA9" s="141">
        <v>26</v>
      </c>
      <c r="AB9" s="142">
        <v>27</v>
      </c>
      <c r="AC9" s="141">
        <v>28</v>
      </c>
      <c r="AD9" s="142">
        <v>29</v>
      </c>
      <c r="AE9" s="141">
        <v>30</v>
      </c>
      <c r="AF9" s="142">
        <v>31</v>
      </c>
      <c r="AG9" s="141">
        <v>32</v>
      </c>
      <c r="AH9" s="142">
        <v>33</v>
      </c>
      <c r="AI9" s="141">
        <v>34</v>
      </c>
      <c r="AJ9" s="142">
        <v>35</v>
      </c>
      <c r="AK9" s="141">
        <v>36</v>
      </c>
      <c r="AL9" s="142">
        <v>37</v>
      </c>
      <c r="AM9" s="141">
        <v>38</v>
      </c>
      <c r="AN9" s="142">
        <v>39</v>
      </c>
      <c r="AO9" s="141">
        <v>40</v>
      </c>
      <c r="AP9" s="142">
        <v>41</v>
      </c>
      <c r="AQ9" s="141">
        <v>42</v>
      </c>
      <c r="AR9" s="142">
        <v>43</v>
      </c>
      <c r="AS9" s="141">
        <v>44</v>
      </c>
      <c r="AT9" s="142">
        <v>45</v>
      </c>
      <c r="AU9" s="141">
        <v>46</v>
      </c>
      <c r="AV9" s="142">
        <v>47</v>
      </c>
      <c r="AW9" s="141">
        <v>48</v>
      </c>
      <c r="AX9" s="142">
        <v>49</v>
      </c>
      <c r="AY9" s="141">
        <v>50</v>
      </c>
      <c r="AZ9" s="142">
        <v>51</v>
      </c>
      <c r="BA9" s="141">
        <v>52</v>
      </c>
      <c r="BB9" s="142">
        <v>53</v>
      </c>
      <c r="BC9" s="141">
        <v>54</v>
      </c>
      <c r="BD9" s="142">
        <v>55</v>
      </c>
      <c r="BE9" s="141">
        <v>56</v>
      </c>
      <c r="BF9" s="142">
        <v>57</v>
      </c>
      <c r="BG9" s="141">
        <v>58</v>
      </c>
      <c r="BH9" s="142">
        <v>59</v>
      </c>
      <c r="BI9" s="141">
        <v>60</v>
      </c>
      <c r="BJ9" s="142">
        <v>61</v>
      </c>
      <c r="BK9" s="141">
        <v>62</v>
      </c>
      <c r="BL9" s="142">
        <v>63</v>
      </c>
      <c r="BM9" s="141">
        <v>64</v>
      </c>
      <c r="BN9" s="142">
        <v>65</v>
      </c>
      <c r="BO9" s="141">
        <v>66</v>
      </c>
      <c r="BP9" s="142">
        <v>67</v>
      </c>
      <c r="BQ9" s="141">
        <v>68</v>
      </c>
      <c r="BR9" s="142">
        <v>69</v>
      </c>
      <c r="BS9" s="141">
        <v>70</v>
      </c>
      <c r="BT9" s="142">
        <v>71</v>
      </c>
      <c r="BU9" s="141">
        <v>72</v>
      </c>
      <c r="BV9" s="142">
        <v>73</v>
      </c>
      <c r="BW9" s="141">
        <v>74</v>
      </c>
      <c r="BX9" s="142">
        <v>75</v>
      </c>
      <c r="BY9" s="141">
        <v>76</v>
      </c>
      <c r="BZ9" s="142">
        <v>77</v>
      </c>
      <c r="CA9" s="141">
        <v>78</v>
      </c>
      <c r="CB9" s="142">
        <v>79</v>
      </c>
      <c r="CC9" s="141">
        <v>80</v>
      </c>
      <c r="CD9" s="142">
        <v>81</v>
      </c>
      <c r="CE9" s="141">
        <v>82</v>
      </c>
      <c r="CF9" s="142">
        <v>83</v>
      </c>
      <c r="CG9" s="141">
        <v>84</v>
      </c>
      <c r="CH9" s="142">
        <v>85</v>
      </c>
      <c r="CI9" s="141">
        <v>86</v>
      </c>
      <c r="CJ9" s="142">
        <v>87</v>
      </c>
      <c r="CK9" s="141">
        <v>88</v>
      </c>
      <c r="CL9" s="142">
        <v>89</v>
      </c>
      <c r="CM9" s="141">
        <v>90</v>
      </c>
      <c r="CN9" s="142">
        <v>91</v>
      </c>
      <c r="CO9" s="141">
        <v>92</v>
      </c>
      <c r="CP9" s="142">
        <v>93</v>
      </c>
      <c r="CQ9" s="141">
        <v>94</v>
      </c>
      <c r="CR9" s="142">
        <v>95</v>
      </c>
      <c r="CS9" s="141">
        <v>96</v>
      </c>
      <c r="CT9" s="142">
        <v>97</v>
      </c>
      <c r="CU9" s="141">
        <v>98</v>
      </c>
      <c r="CV9" s="142">
        <v>99</v>
      </c>
      <c r="CW9" s="141">
        <v>100</v>
      </c>
      <c r="CX9" s="142">
        <v>101</v>
      </c>
      <c r="CY9" s="141">
        <v>102</v>
      </c>
      <c r="CZ9" s="142">
        <v>103</v>
      </c>
      <c r="DA9" s="141">
        <v>104</v>
      </c>
      <c r="DB9" s="142">
        <v>105</v>
      </c>
      <c r="DC9" s="141">
        <v>106</v>
      </c>
      <c r="DD9" s="142">
        <v>107</v>
      </c>
      <c r="DE9" s="141">
        <v>108</v>
      </c>
      <c r="DF9" s="142">
        <v>109</v>
      </c>
      <c r="DG9" s="141">
        <v>110</v>
      </c>
      <c r="DH9" s="142">
        <v>111</v>
      </c>
      <c r="DI9" s="141">
        <v>112</v>
      </c>
      <c r="DJ9" s="142">
        <v>113</v>
      </c>
      <c r="DK9" s="141">
        <v>114</v>
      </c>
      <c r="DL9" s="142">
        <v>115</v>
      </c>
      <c r="DM9" s="141">
        <v>116</v>
      </c>
      <c r="DN9" s="142">
        <v>117</v>
      </c>
      <c r="DO9" s="141">
        <v>118</v>
      </c>
      <c r="DP9" s="142">
        <v>119</v>
      </c>
      <c r="DQ9" s="141">
        <v>120</v>
      </c>
      <c r="DR9" s="142">
        <v>121</v>
      </c>
      <c r="DS9" s="141">
        <v>122</v>
      </c>
      <c r="DT9" s="142">
        <v>123</v>
      </c>
      <c r="DU9" s="141">
        <v>124</v>
      </c>
      <c r="DV9" s="142">
        <v>125</v>
      </c>
      <c r="DW9" s="141">
        <v>126</v>
      </c>
      <c r="DX9" s="142">
        <v>127</v>
      </c>
      <c r="DY9" s="141">
        <v>128</v>
      </c>
      <c r="DZ9" s="142">
        <v>129</v>
      </c>
      <c r="EA9" s="141">
        <v>130</v>
      </c>
      <c r="EB9" s="142">
        <v>131</v>
      </c>
      <c r="EC9" s="141">
        <v>132</v>
      </c>
      <c r="ED9" s="142">
        <v>133</v>
      </c>
      <c r="EE9" s="141">
        <v>134</v>
      </c>
      <c r="EF9" s="142">
        <v>135</v>
      </c>
      <c r="EG9" s="141">
        <v>136</v>
      </c>
      <c r="EH9" s="142">
        <v>137</v>
      </c>
      <c r="EI9" s="141">
        <v>138</v>
      </c>
      <c r="EJ9" s="142">
        <v>139</v>
      </c>
    </row>
    <row r="10" spans="1:142" s="121" customFormat="1" ht="16.5" customHeight="1">
      <c r="A10" s="144">
        <v>1</v>
      </c>
      <c r="B10" s="145" t="s">
        <v>237</v>
      </c>
      <c r="C10" s="111">
        <v>4235218.7377000004</v>
      </c>
      <c r="D10" s="111">
        <v>1340130.7435999999</v>
      </c>
      <c r="E10" s="146">
        <f>DL10+EH10-ED10</f>
        <v>13523235.699999999</v>
      </c>
      <c r="F10" s="112">
        <f>DM10+EI10-EE10</f>
        <v>6761617.8499999996</v>
      </c>
      <c r="G10" s="112">
        <f>DN10+EJ10-EF10</f>
        <v>1720882.5502999998</v>
      </c>
      <c r="H10" s="112">
        <f t="shared" ref="H10:H21" si="0">G10/F10*100</f>
        <v>25.450751410034211</v>
      </c>
      <c r="I10" s="112">
        <f t="shared" ref="I10:I21" si="1">G10/E10*100</f>
        <v>12.725375705017106</v>
      </c>
      <c r="J10" s="112">
        <f>T10+Y10+AD10+AI10+AN10+AS10+AX10+BP10+BX10+CA10+CD10+CG10+CJ10+CP10+CS10+CY10+DB10+DH10</f>
        <v>1604784.6</v>
      </c>
      <c r="K10" s="112">
        <f>U10+Z10+AE10+AJ10+AO10+AT10+AY10+BQ10+BY10+CB10+CE10+CH10+CK10+CQ10+CT10+CZ10+DC10+DI10</f>
        <v>802392.3</v>
      </c>
      <c r="L10" s="112">
        <f>V10+AA10+AF10+AK10+AP10+AU10+AZ10+BR10+BZ10+CC10+CF10+CI10+CL10+CR10+CU10+DA10+DD10+DJ10</f>
        <v>454511.82030000002</v>
      </c>
      <c r="M10" s="112">
        <f t="shared" ref="M10:M21" si="2">L10/K10*100</f>
        <v>56.64458897474465</v>
      </c>
      <c r="N10" s="112">
        <f t="shared" ref="N10:N21" si="3">L10/J10*100</f>
        <v>28.322294487372325</v>
      </c>
      <c r="O10" s="112">
        <f>T10+Y10+AD10</f>
        <v>306800</v>
      </c>
      <c r="P10" s="112">
        <f>U10+Z10+AE10</f>
        <v>153400</v>
      </c>
      <c r="Q10" s="113">
        <f>V10+AA10+AF10</f>
        <v>93955.588000000047</v>
      </c>
      <c r="R10" s="112">
        <f>Q10/P10*100</f>
        <v>61.248753585397687</v>
      </c>
      <c r="S10" s="114">
        <f>Q10/O10*100</f>
        <v>30.624376792698843</v>
      </c>
      <c r="T10" s="111">
        <v>4500</v>
      </c>
      <c r="U10" s="152">
        <v>2250</v>
      </c>
      <c r="V10" s="111">
        <v>709.40200000000004</v>
      </c>
      <c r="W10" s="112">
        <v>31.528977777777779</v>
      </c>
      <c r="X10" s="114">
        <v>15.76448888888889</v>
      </c>
      <c r="Y10" s="115">
        <v>2300</v>
      </c>
      <c r="Z10" s="111">
        <v>1150</v>
      </c>
      <c r="AA10" s="115">
        <v>1731.4780000000001</v>
      </c>
      <c r="AB10" s="112">
        <v>150.56330434782609</v>
      </c>
      <c r="AC10" s="114">
        <v>75.281652173913045</v>
      </c>
      <c r="AD10" s="116">
        <v>300000</v>
      </c>
      <c r="AE10" s="111">
        <v>150000</v>
      </c>
      <c r="AF10" s="147">
        <v>91514.708000000042</v>
      </c>
      <c r="AG10" s="112">
        <v>61.009805333333368</v>
      </c>
      <c r="AH10" s="114">
        <v>30.504902666666684</v>
      </c>
      <c r="AI10" s="115">
        <v>735000</v>
      </c>
      <c r="AJ10" s="111">
        <v>367500</v>
      </c>
      <c r="AK10" s="115">
        <v>174411.51999999999</v>
      </c>
      <c r="AL10" s="112">
        <v>47.458917006802722</v>
      </c>
      <c r="AM10" s="114">
        <v>23.729458503401361</v>
      </c>
      <c r="AN10" s="115">
        <v>99209</v>
      </c>
      <c r="AO10" s="111">
        <v>49604.5</v>
      </c>
      <c r="AP10" s="115">
        <v>38422.614999999998</v>
      </c>
      <c r="AQ10" s="112">
        <v>77.457922164319768</v>
      </c>
      <c r="AR10" s="114">
        <v>38.728961082159884</v>
      </c>
      <c r="AS10" s="115">
        <v>50000</v>
      </c>
      <c r="AT10" s="111">
        <v>25000</v>
      </c>
      <c r="AU10" s="115">
        <v>12632.108</v>
      </c>
      <c r="AV10" s="112">
        <v>50.528432000000002</v>
      </c>
      <c r="AW10" s="114">
        <v>25.264216000000001</v>
      </c>
      <c r="AX10" s="117"/>
      <c r="AY10" s="113"/>
      <c r="AZ10" s="115"/>
      <c r="BA10" s="113"/>
      <c r="BB10" s="113"/>
      <c r="BC10" s="115"/>
      <c r="BD10" s="118">
        <v>3792840.7</v>
      </c>
      <c r="BE10" s="111">
        <v>1896420.35</v>
      </c>
      <c r="BF10" s="113">
        <v>1264228.93</v>
      </c>
      <c r="BG10" s="117"/>
      <c r="BH10" s="117"/>
      <c r="BI10" s="119"/>
      <c r="BJ10" s="115">
        <v>4575.7</v>
      </c>
      <c r="BK10" s="111">
        <v>2287.85</v>
      </c>
      <c r="BL10" s="115">
        <v>942.4</v>
      </c>
      <c r="BM10" s="111"/>
      <c r="BN10" s="111"/>
      <c r="BO10" s="111"/>
      <c r="BP10" s="117"/>
      <c r="BQ10" s="113"/>
      <c r="BR10" s="115"/>
      <c r="BS10" s="112">
        <f>BX10+CA10+CD10+CG10</f>
        <v>50000</v>
      </c>
      <c r="BT10" s="112">
        <f>BY10+CB10+CE10+CH10</f>
        <v>25000</v>
      </c>
      <c r="BU10" s="112">
        <f>BZ10+CC10+CF10+CI10</f>
        <v>12478.432999999999</v>
      </c>
      <c r="BV10" s="112">
        <f>BU10/BT10*100</f>
        <v>49.913731999999996</v>
      </c>
      <c r="BW10" s="114">
        <f>BU10/BS10*100</f>
        <v>24.956865999999998</v>
      </c>
      <c r="BX10" s="115">
        <v>36295</v>
      </c>
      <c r="BY10" s="111">
        <v>18147.5</v>
      </c>
      <c r="BZ10" s="115">
        <v>8420.7919999999995</v>
      </c>
      <c r="CA10" s="115">
        <v>0</v>
      </c>
      <c r="CB10" s="111">
        <v>0</v>
      </c>
      <c r="CC10" s="115">
        <v>0</v>
      </c>
      <c r="CD10" s="120">
        <v>0</v>
      </c>
      <c r="CE10" s="111">
        <v>0</v>
      </c>
      <c r="CF10" s="115">
        <v>0</v>
      </c>
      <c r="CG10" s="113">
        <v>13705</v>
      </c>
      <c r="CH10" s="111">
        <v>6852.5</v>
      </c>
      <c r="CI10" s="115">
        <v>4057.6410000000001</v>
      </c>
      <c r="CJ10" s="115">
        <v>0</v>
      </c>
      <c r="CK10" s="111">
        <v>0</v>
      </c>
      <c r="CL10" s="115">
        <v>0</v>
      </c>
      <c r="CM10" s="120">
        <v>1199.4000000000001</v>
      </c>
      <c r="CN10" s="111">
        <v>599.70000000000005</v>
      </c>
      <c r="CO10" s="115">
        <v>1199.4000000000001</v>
      </c>
      <c r="CP10" s="117">
        <v>0</v>
      </c>
      <c r="CQ10" s="111">
        <v>0</v>
      </c>
      <c r="CR10" s="115">
        <v>0</v>
      </c>
      <c r="CS10" s="115">
        <v>264975.59999999998</v>
      </c>
      <c r="CT10" s="111">
        <v>132487.79999999999</v>
      </c>
      <c r="CU10" s="115">
        <v>116544.1333</v>
      </c>
      <c r="CV10" s="115">
        <v>200000</v>
      </c>
      <c r="CW10" s="111">
        <v>100000</v>
      </c>
      <c r="CX10" s="115">
        <v>71112.571299999996</v>
      </c>
      <c r="CY10" s="117">
        <v>0</v>
      </c>
      <c r="CZ10" s="111">
        <v>0</v>
      </c>
      <c r="DA10" s="115">
        <v>0</v>
      </c>
      <c r="DB10" s="120">
        <v>2000</v>
      </c>
      <c r="DC10" s="111">
        <v>1000</v>
      </c>
      <c r="DD10" s="115">
        <v>1510.288</v>
      </c>
      <c r="DE10" s="113">
        <v>0</v>
      </c>
      <c r="DF10" s="111">
        <v>0</v>
      </c>
      <c r="DG10" s="115">
        <v>0</v>
      </c>
      <c r="DH10" s="115">
        <v>96800</v>
      </c>
      <c r="DI10" s="111">
        <v>48400</v>
      </c>
      <c r="DJ10" s="115">
        <v>4557.1350000000002</v>
      </c>
      <c r="DK10" s="115">
        <v>0</v>
      </c>
      <c r="DL10" s="112">
        <f>T10+Y10+AD10+AI10+AN10+AS10+AX10+BA10+BD10+BG10+BJ10+BM10+BP10+BX10+CA10+CD10+CG10+CJ10+CM10+CP10+CS10+CY10+DB10+DE10+DH10</f>
        <v>5403400.4000000004</v>
      </c>
      <c r="DM10" s="112">
        <f>U10+Z10+AE10+AJ10+AO10+AT10+AY10+BB10+BE10+BH10+BK10+BN10+BQ10+BY10+CB10+CE10+CH10+CK10+CN10+CQ10+CT10+CZ10+DC10+DF10+DI10</f>
        <v>2701700.2</v>
      </c>
      <c r="DN10" s="112">
        <f>V10+AA10+AF10+AK10+AP10+AU10+AZ10+BC10+BF10+BI10+BL10+BO10+BR10+BZ10+CC10+CF10+CI10+CL10+CO10+CR10+CU10+DA10+DD10+DG10+DJ10</f>
        <v>1720882.5502999998</v>
      </c>
      <c r="DO10" s="115">
        <v>0</v>
      </c>
      <c r="DP10" s="111">
        <v>0</v>
      </c>
      <c r="DQ10" s="115">
        <v>0</v>
      </c>
      <c r="DR10" s="115">
        <v>8119835.2999999998</v>
      </c>
      <c r="DS10" s="111">
        <v>4059917.65</v>
      </c>
      <c r="DT10" s="115">
        <v>0</v>
      </c>
      <c r="DU10" s="115">
        <v>0</v>
      </c>
      <c r="DV10" s="111">
        <v>0</v>
      </c>
      <c r="DW10" s="115">
        <v>0</v>
      </c>
      <c r="DX10" s="113">
        <v>0</v>
      </c>
      <c r="DY10" s="111">
        <v>0</v>
      </c>
      <c r="DZ10" s="115">
        <v>0</v>
      </c>
      <c r="EA10" s="115">
        <v>0</v>
      </c>
      <c r="EB10" s="111">
        <v>0</v>
      </c>
      <c r="EC10" s="115">
        <v>0</v>
      </c>
      <c r="ED10" s="113">
        <v>0</v>
      </c>
      <c r="EE10" s="111">
        <v>0</v>
      </c>
      <c r="EF10" s="115">
        <v>0</v>
      </c>
      <c r="EG10" s="115">
        <v>0</v>
      </c>
      <c r="EH10" s="112">
        <f>DO10+DR10+DU10+DX10+EA10+ED10</f>
        <v>8119835.2999999998</v>
      </c>
      <c r="EI10" s="112">
        <f>DP10+DS10+DV10+DY10+EB10+EE10</f>
        <v>4059917.65</v>
      </c>
      <c r="EJ10" s="115">
        <f>DQ10+DT10+DW10+DZ10+EC10+EF10+EG10</f>
        <v>0</v>
      </c>
    </row>
    <row r="11" spans="1:142" s="121" customFormat="1" ht="16.5" customHeight="1">
      <c r="A11" s="148">
        <v>2</v>
      </c>
      <c r="B11" s="145" t="s">
        <v>238</v>
      </c>
      <c r="C11" s="111">
        <v>62160.582600000002</v>
      </c>
      <c r="D11" s="111">
        <v>28499.470300000001</v>
      </c>
      <c r="E11" s="146">
        <f t="shared" ref="E11:E20" si="4">DL11+EH11-ED11</f>
        <v>99566.5</v>
      </c>
      <c r="F11" s="112">
        <f t="shared" ref="F11:F20" si="5">DM11+EI11-EE11</f>
        <v>49783.25</v>
      </c>
      <c r="G11" s="112">
        <f t="shared" ref="G11:G20" si="6">DN11+EJ11-EF11</f>
        <v>22873.467099999998</v>
      </c>
      <c r="H11" s="112">
        <f t="shared" si="0"/>
        <v>45.946110589405066</v>
      </c>
      <c r="I11" s="112">
        <f t="shared" si="1"/>
        <v>22.973055294702533</v>
      </c>
      <c r="J11" s="112">
        <f t="shared" ref="J11:J20" si="7">T11+Y11+AD11+AI11+AN11+AS11+AX11+BP11+BX11+CA11+CD11+CG11+CJ11+CP11+CS11+CY11+DB11+DH11</f>
        <v>25386</v>
      </c>
      <c r="K11" s="112">
        <f t="shared" ref="K11:K20" si="8">U11+Z11+AE11+AJ11+AO11+AT11+AY11+BQ11+BY11+CB11+CE11+CH11+CK11+CQ11+CT11+CZ11+DC11+DI11</f>
        <v>12693</v>
      </c>
      <c r="L11" s="112">
        <f t="shared" ref="L11:L20" si="9">V11+AA11+AF11+AK11+AP11+AU11+AZ11+BR11+BZ11+CC11+CF11+CI11+CL11+CR11+CU11+DA11+DD11+DJ11</f>
        <v>6206.8071</v>
      </c>
      <c r="M11" s="112">
        <f t="shared" si="2"/>
        <v>48.899449302765305</v>
      </c>
      <c r="N11" s="112">
        <f t="shared" si="3"/>
        <v>24.449724651382652</v>
      </c>
      <c r="O11" s="112">
        <f t="shared" ref="O11:O20" si="10">T11+Y11+AD11</f>
        <v>7389.5999999999985</v>
      </c>
      <c r="P11" s="112">
        <f t="shared" ref="P11:P20" si="11">U11+Z11+AE11</f>
        <v>3694.7999999999993</v>
      </c>
      <c r="Q11" s="113">
        <f t="shared" ref="Q11:Q20" si="12">V11+AA11+AF11</f>
        <v>1018.3250000000007</v>
      </c>
      <c r="R11" s="112">
        <f t="shared" ref="R11:R20" si="13">Q11/P11*100</f>
        <v>27.561031720255517</v>
      </c>
      <c r="S11" s="114">
        <f t="shared" ref="S11:S20" si="14">Q11/O11*100</f>
        <v>13.780515860127759</v>
      </c>
      <c r="T11" s="111">
        <v>0</v>
      </c>
      <c r="U11" s="152">
        <v>0</v>
      </c>
      <c r="V11" s="111">
        <v>0</v>
      </c>
      <c r="W11" s="112" t="e">
        <v>#DIV/0!</v>
      </c>
      <c r="X11" s="114" t="e">
        <v>#DIV/0!</v>
      </c>
      <c r="Y11" s="115">
        <v>0</v>
      </c>
      <c r="Z11" s="111">
        <v>0</v>
      </c>
      <c r="AA11" s="115">
        <v>0</v>
      </c>
      <c r="AB11" s="112" t="e">
        <v>#DIV/0!</v>
      </c>
      <c r="AC11" s="114" t="e">
        <v>#DIV/0!</v>
      </c>
      <c r="AD11" s="116">
        <v>7389.5999999999985</v>
      </c>
      <c r="AE11" s="111">
        <v>3694.7999999999993</v>
      </c>
      <c r="AF11" s="147">
        <v>1018.3250000000007</v>
      </c>
      <c r="AG11" s="112">
        <v>27.561031720255517</v>
      </c>
      <c r="AH11" s="114">
        <v>13.780515860127759</v>
      </c>
      <c r="AI11" s="115">
        <v>5928.4</v>
      </c>
      <c r="AJ11" s="111">
        <v>2964.2</v>
      </c>
      <c r="AK11" s="115">
        <v>2814.4160000000002</v>
      </c>
      <c r="AL11" s="112">
        <v>94.946899669388046</v>
      </c>
      <c r="AM11" s="114">
        <v>47.473449834694023</v>
      </c>
      <c r="AN11" s="115">
        <v>258</v>
      </c>
      <c r="AO11" s="111">
        <v>129</v>
      </c>
      <c r="AP11" s="115">
        <v>118.5</v>
      </c>
      <c r="AQ11" s="112">
        <v>91.860465116279073</v>
      </c>
      <c r="AR11" s="114">
        <v>45.930232558139537</v>
      </c>
      <c r="AS11" s="115">
        <v>0</v>
      </c>
      <c r="AT11" s="111">
        <v>0</v>
      </c>
      <c r="AU11" s="115">
        <v>0</v>
      </c>
      <c r="AV11" s="112" t="e">
        <v>#DIV/0!</v>
      </c>
      <c r="AW11" s="114" t="e">
        <v>#DIV/0!</v>
      </c>
      <c r="AX11" s="117"/>
      <c r="AY11" s="113"/>
      <c r="AZ11" s="115"/>
      <c r="BA11" s="113"/>
      <c r="BB11" s="113"/>
      <c r="BC11" s="115"/>
      <c r="BD11" s="118">
        <v>50000</v>
      </c>
      <c r="BE11" s="111">
        <v>25000</v>
      </c>
      <c r="BF11" s="113">
        <v>16666.66</v>
      </c>
      <c r="BG11" s="117"/>
      <c r="BH11" s="117"/>
      <c r="BI11" s="119"/>
      <c r="BJ11" s="115">
        <v>0</v>
      </c>
      <c r="BK11" s="111">
        <v>0</v>
      </c>
      <c r="BL11" s="115">
        <v>0</v>
      </c>
      <c r="BM11" s="111"/>
      <c r="BN11" s="111"/>
      <c r="BO11" s="111"/>
      <c r="BP11" s="117"/>
      <c r="BQ11" s="113"/>
      <c r="BR11" s="115"/>
      <c r="BS11" s="112">
        <f t="shared" ref="BS11:BS20" si="15">BX11+CA11+CD11+CG11</f>
        <v>8710</v>
      </c>
      <c r="BT11" s="112">
        <f t="shared" ref="BT11:BT20" si="16">BY11+CB11+CE11+CH11</f>
        <v>4355</v>
      </c>
      <c r="BU11" s="112">
        <f t="shared" ref="BU11:BU20" si="17">BZ11+CC11+CF11+CI11</f>
        <v>1838.5861</v>
      </c>
      <c r="BV11" s="112">
        <f t="shared" ref="BV11:BV20" si="18">BU11/BT11*100</f>
        <v>42.217820895522387</v>
      </c>
      <c r="BW11" s="114">
        <f t="shared" ref="BW11:BW20" si="19">BU11/BS11*100</f>
        <v>21.108910447761193</v>
      </c>
      <c r="BX11" s="115">
        <v>3710</v>
      </c>
      <c r="BY11" s="111">
        <v>1855</v>
      </c>
      <c r="BZ11" s="115">
        <v>476.48610000000002</v>
      </c>
      <c r="CA11" s="115">
        <v>0</v>
      </c>
      <c r="CB11" s="111">
        <v>0</v>
      </c>
      <c r="CC11" s="115">
        <v>0</v>
      </c>
      <c r="CD11" s="120">
        <v>0</v>
      </c>
      <c r="CE11" s="111">
        <v>0</v>
      </c>
      <c r="CF11" s="115">
        <v>0</v>
      </c>
      <c r="CG11" s="113">
        <v>5000</v>
      </c>
      <c r="CH11" s="111">
        <v>2500</v>
      </c>
      <c r="CI11" s="115">
        <v>1362.1</v>
      </c>
      <c r="CJ11" s="115">
        <v>0</v>
      </c>
      <c r="CK11" s="111">
        <v>0</v>
      </c>
      <c r="CL11" s="115">
        <v>0</v>
      </c>
      <c r="CM11" s="120">
        <v>0</v>
      </c>
      <c r="CN11" s="111">
        <v>0</v>
      </c>
      <c r="CO11" s="115">
        <v>0</v>
      </c>
      <c r="CP11" s="117">
        <v>0</v>
      </c>
      <c r="CQ11" s="111">
        <v>0</v>
      </c>
      <c r="CR11" s="115">
        <v>0</v>
      </c>
      <c r="CS11" s="115">
        <v>1600</v>
      </c>
      <c r="CT11" s="111">
        <v>800</v>
      </c>
      <c r="CU11" s="115">
        <v>362.48</v>
      </c>
      <c r="CV11" s="115">
        <v>1100</v>
      </c>
      <c r="CW11" s="111">
        <v>550</v>
      </c>
      <c r="CX11" s="115">
        <v>196.02</v>
      </c>
      <c r="CY11" s="117">
        <v>1000</v>
      </c>
      <c r="CZ11" s="111">
        <v>500</v>
      </c>
      <c r="DA11" s="115">
        <v>10.5</v>
      </c>
      <c r="DB11" s="120">
        <v>0</v>
      </c>
      <c r="DC11" s="111">
        <v>0</v>
      </c>
      <c r="DD11" s="115">
        <v>0</v>
      </c>
      <c r="DE11" s="113">
        <v>0</v>
      </c>
      <c r="DF11" s="111">
        <v>0</v>
      </c>
      <c r="DG11" s="115">
        <v>0</v>
      </c>
      <c r="DH11" s="115">
        <v>500</v>
      </c>
      <c r="DI11" s="111">
        <v>250</v>
      </c>
      <c r="DJ11" s="115">
        <v>44</v>
      </c>
      <c r="DK11" s="115">
        <v>0</v>
      </c>
      <c r="DL11" s="112">
        <f t="shared" ref="DL11:DL20" si="20">T11+Y11+AD11+AI11+AN11+AS11+AX11+BA11+BD11+BG11+BJ11+BM11+BP11+BX11+CA11+CD11+CG11+CJ11+CM11+CP11+CS11+CY11+DB11+DE11+DH11</f>
        <v>75386</v>
      </c>
      <c r="DM11" s="112">
        <f t="shared" ref="DM11:DM20" si="21">U11+Z11+AE11+AJ11+AO11+AT11+AY11+BB11+BE11+BH11+BK11+BN11+BQ11+BY11+CB11+CE11+CH11+CK11+CN11+CQ11+CT11+CZ11+DC11+DF11+DI11</f>
        <v>37693</v>
      </c>
      <c r="DN11" s="112">
        <f t="shared" ref="DN11:DN20" si="22">V11+AA11+AF11+AK11+AP11+AU11+AZ11+BC11+BF11+BI11+BL11+BO11+BR11+BZ11+CC11+CF11+CI11+CL11+CO11+CR11+CU11+DA11+DD11+DG11+DJ11</f>
        <v>22873.467099999998</v>
      </c>
      <c r="DO11" s="115">
        <v>0</v>
      </c>
      <c r="DP11" s="111">
        <v>0</v>
      </c>
      <c r="DQ11" s="115">
        <v>0</v>
      </c>
      <c r="DR11" s="115">
        <v>24180.5</v>
      </c>
      <c r="DS11" s="111">
        <v>12090.25</v>
      </c>
      <c r="DT11" s="115">
        <v>0</v>
      </c>
      <c r="DU11" s="115">
        <v>0</v>
      </c>
      <c r="DV11" s="111">
        <v>0</v>
      </c>
      <c r="DW11" s="115">
        <v>0</v>
      </c>
      <c r="DX11" s="113">
        <v>0</v>
      </c>
      <c r="DY11" s="111">
        <v>0</v>
      </c>
      <c r="DZ11" s="115">
        <v>0</v>
      </c>
      <c r="EA11" s="115">
        <v>0</v>
      </c>
      <c r="EB11" s="111">
        <v>0</v>
      </c>
      <c r="EC11" s="115">
        <v>0</v>
      </c>
      <c r="ED11" s="113">
        <v>0</v>
      </c>
      <c r="EE11" s="111">
        <v>0</v>
      </c>
      <c r="EF11" s="115">
        <v>0</v>
      </c>
      <c r="EG11" s="115">
        <v>0</v>
      </c>
      <c r="EH11" s="112">
        <f t="shared" ref="EH11:EH20" si="23">DO11+DR11+DU11+DX11+EA11+ED11</f>
        <v>24180.5</v>
      </c>
      <c r="EI11" s="112">
        <f t="shared" ref="EI11:EI20" si="24">DP11+DS11+DV11+DY11+EB11+EE11</f>
        <v>12090.25</v>
      </c>
      <c r="EJ11" s="115">
        <f t="shared" ref="EJ11:EJ20" si="25">DQ11+DT11+DW11+DZ11+EC11+EF11+EG11</f>
        <v>0</v>
      </c>
    </row>
    <row r="12" spans="1:142" s="121" customFormat="1" ht="16.5" customHeight="1">
      <c r="A12" s="144">
        <v>3</v>
      </c>
      <c r="B12" s="145" t="s">
        <v>239</v>
      </c>
      <c r="C12" s="111">
        <v>11697.1641</v>
      </c>
      <c r="D12" s="111">
        <v>16502.007399999999</v>
      </c>
      <c r="E12" s="146">
        <f t="shared" si="4"/>
        <v>95806.399999999994</v>
      </c>
      <c r="F12" s="112">
        <f t="shared" si="5"/>
        <v>47903.199999999997</v>
      </c>
      <c r="G12" s="112">
        <f t="shared" si="6"/>
        <v>20884.309500000003</v>
      </c>
      <c r="H12" s="112">
        <f t="shared" si="0"/>
        <v>43.596898537049725</v>
      </c>
      <c r="I12" s="112">
        <f t="shared" si="1"/>
        <v>21.798449268524863</v>
      </c>
      <c r="J12" s="112">
        <f t="shared" si="7"/>
        <v>17873.7</v>
      </c>
      <c r="K12" s="112">
        <f t="shared" si="8"/>
        <v>8936.85</v>
      </c>
      <c r="L12" s="112">
        <f t="shared" si="9"/>
        <v>4217.6495000000004</v>
      </c>
      <c r="M12" s="112">
        <f t="shared" si="2"/>
        <v>47.193916200898528</v>
      </c>
      <c r="N12" s="112">
        <f t="shared" si="3"/>
        <v>23.596958100449264</v>
      </c>
      <c r="O12" s="112">
        <f t="shared" si="10"/>
        <v>7050.9000000000015</v>
      </c>
      <c r="P12" s="112">
        <f t="shared" si="11"/>
        <v>3525.4500000000007</v>
      </c>
      <c r="Q12" s="113">
        <f t="shared" si="12"/>
        <v>404.83000000000084</v>
      </c>
      <c r="R12" s="112">
        <f t="shared" si="13"/>
        <v>11.483073082868875</v>
      </c>
      <c r="S12" s="114">
        <f t="shared" si="14"/>
        <v>5.7415365414344377</v>
      </c>
      <c r="T12" s="111">
        <v>0</v>
      </c>
      <c r="U12" s="152">
        <v>0</v>
      </c>
      <c r="V12" s="111">
        <v>0</v>
      </c>
      <c r="W12" s="112" t="e">
        <v>#DIV/0!</v>
      </c>
      <c r="X12" s="114" t="e">
        <v>#DIV/0!</v>
      </c>
      <c r="Y12" s="115">
        <v>105</v>
      </c>
      <c r="Z12" s="111">
        <v>52.5</v>
      </c>
      <c r="AA12" s="115">
        <v>0</v>
      </c>
      <c r="AB12" s="112">
        <v>0</v>
      </c>
      <c r="AC12" s="114">
        <v>0</v>
      </c>
      <c r="AD12" s="116">
        <v>6945.9000000000015</v>
      </c>
      <c r="AE12" s="111">
        <v>3472.9500000000007</v>
      </c>
      <c r="AF12" s="147">
        <v>404.83000000000084</v>
      </c>
      <c r="AG12" s="112">
        <v>11.656660763903908</v>
      </c>
      <c r="AH12" s="114">
        <v>5.8283303819519539</v>
      </c>
      <c r="AI12" s="115">
        <v>7518.3</v>
      </c>
      <c r="AJ12" s="111">
        <v>3759.15</v>
      </c>
      <c r="AK12" s="115">
        <v>2454.9899999999998</v>
      </c>
      <c r="AL12" s="112">
        <v>65.307050796057609</v>
      </c>
      <c r="AM12" s="114">
        <v>32.653525398028805</v>
      </c>
      <c r="AN12" s="115">
        <v>192</v>
      </c>
      <c r="AO12" s="111">
        <v>96</v>
      </c>
      <c r="AP12" s="115">
        <v>90</v>
      </c>
      <c r="AQ12" s="112">
        <v>93.75</v>
      </c>
      <c r="AR12" s="114">
        <v>46.875</v>
      </c>
      <c r="AS12" s="115">
        <v>0</v>
      </c>
      <c r="AT12" s="111">
        <v>0</v>
      </c>
      <c r="AU12" s="115">
        <v>0</v>
      </c>
      <c r="AV12" s="112" t="e">
        <v>#DIV/0!</v>
      </c>
      <c r="AW12" s="114" t="e">
        <v>#DIV/0!</v>
      </c>
      <c r="AX12" s="117"/>
      <c r="AY12" s="112"/>
      <c r="AZ12" s="115"/>
      <c r="BA12" s="113"/>
      <c r="BB12" s="113"/>
      <c r="BC12" s="115"/>
      <c r="BD12" s="118">
        <v>50000</v>
      </c>
      <c r="BE12" s="111">
        <v>25000</v>
      </c>
      <c r="BF12" s="113">
        <v>16666.66</v>
      </c>
      <c r="BG12" s="117"/>
      <c r="BH12" s="117"/>
      <c r="BI12" s="119"/>
      <c r="BJ12" s="115">
        <v>0</v>
      </c>
      <c r="BK12" s="111">
        <v>0</v>
      </c>
      <c r="BL12" s="115">
        <v>0</v>
      </c>
      <c r="BM12" s="111"/>
      <c r="BN12" s="111"/>
      <c r="BO12" s="111"/>
      <c r="BP12" s="117"/>
      <c r="BQ12" s="113"/>
      <c r="BR12" s="115"/>
      <c r="BS12" s="112">
        <f t="shared" si="15"/>
        <v>1725</v>
      </c>
      <c r="BT12" s="112">
        <f t="shared" si="16"/>
        <v>862.5</v>
      </c>
      <c r="BU12" s="112">
        <f t="shared" si="17"/>
        <v>299.39150000000001</v>
      </c>
      <c r="BV12" s="112">
        <f t="shared" si="18"/>
        <v>34.712057971014495</v>
      </c>
      <c r="BW12" s="114">
        <f t="shared" si="19"/>
        <v>17.356028985507248</v>
      </c>
      <c r="BX12" s="115">
        <v>1725</v>
      </c>
      <c r="BY12" s="111">
        <v>862.5</v>
      </c>
      <c r="BZ12" s="115">
        <v>299.39150000000001</v>
      </c>
      <c r="CA12" s="115">
        <v>0</v>
      </c>
      <c r="CB12" s="111">
        <v>0</v>
      </c>
      <c r="CC12" s="115">
        <v>0</v>
      </c>
      <c r="CD12" s="120">
        <v>0</v>
      </c>
      <c r="CE12" s="111">
        <v>0</v>
      </c>
      <c r="CF12" s="115">
        <v>0</v>
      </c>
      <c r="CG12" s="113">
        <v>0</v>
      </c>
      <c r="CH12" s="111">
        <v>0</v>
      </c>
      <c r="CI12" s="115">
        <v>0</v>
      </c>
      <c r="CJ12" s="115">
        <v>0</v>
      </c>
      <c r="CK12" s="111">
        <v>0</v>
      </c>
      <c r="CL12" s="115">
        <v>0</v>
      </c>
      <c r="CM12" s="120">
        <v>0</v>
      </c>
      <c r="CN12" s="111">
        <v>0</v>
      </c>
      <c r="CO12" s="115">
        <v>0</v>
      </c>
      <c r="CP12" s="117">
        <v>450</v>
      </c>
      <c r="CQ12" s="111">
        <v>225</v>
      </c>
      <c r="CR12" s="115">
        <v>623.48800000000006</v>
      </c>
      <c r="CS12" s="115">
        <v>937.5</v>
      </c>
      <c r="CT12" s="111">
        <v>468.75</v>
      </c>
      <c r="CU12" s="115">
        <v>101.95</v>
      </c>
      <c r="CV12" s="115">
        <v>700</v>
      </c>
      <c r="CW12" s="111">
        <v>350</v>
      </c>
      <c r="CX12" s="115">
        <v>95.95</v>
      </c>
      <c r="CY12" s="117">
        <v>0</v>
      </c>
      <c r="CZ12" s="111">
        <v>0</v>
      </c>
      <c r="DA12" s="115">
        <v>243</v>
      </c>
      <c r="DB12" s="120">
        <v>0</v>
      </c>
      <c r="DC12" s="111">
        <v>0</v>
      </c>
      <c r="DD12" s="115">
        <v>0</v>
      </c>
      <c r="DE12" s="113">
        <v>0</v>
      </c>
      <c r="DF12" s="111">
        <v>0</v>
      </c>
      <c r="DG12" s="115">
        <v>0</v>
      </c>
      <c r="DH12" s="115">
        <v>0</v>
      </c>
      <c r="DI12" s="111">
        <v>0</v>
      </c>
      <c r="DJ12" s="115">
        <v>0</v>
      </c>
      <c r="DK12" s="115">
        <v>0</v>
      </c>
      <c r="DL12" s="112">
        <f t="shared" si="20"/>
        <v>67873.7</v>
      </c>
      <c r="DM12" s="112">
        <f t="shared" si="21"/>
        <v>33936.85</v>
      </c>
      <c r="DN12" s="112">
        <f t="shared" si="22"/>
        <v>20884.309500000003</v>
      </c>
      <c r="DO12" s="115">
        <v>0</v>
      </c>
      <c r="DP12" s="111">
        <v>0</v>
      </c>
      <c r="DQ12" s="115">
        <v>0</v>
      </c>
      <c r="DR12" s="115">
        <v>27932.7</v>
      </c>
      <c r="DS12" s="111">
        <v>13966.35</v>
      </c>
      <c r="DT12" s="115">
        <v>0</v>
      </c>
      <c r="DU12" s="115">
        <v>0</v>
      </c>
      <c r="DV12" s="111">
        <v>0</v>
      </c>
      <c r="DW12" s="115">
        <v>0</v>
      </c>
      <c r="DX12" s="113">
        <v>0</v>
      </c>
      <c r="DY12" s="111">
        <v>0</v>
      </c>
      <c r="DZ12" s="115">
        <v>0</v>
      </c>
      <c r="EA12" s="115">
        <v>0</v>
      </c>
      <c r="EB12" s="111">
        <v>0</v>
      </c>
      <c r="EC12" s="115">
        <v>0</v>
      </c>
      <c r="ED12" s="113">
        <v>2000</v>
      </c>
      <c r="EE12" s="111">
        <v>1000</v>
      </c>
      <c r="EF12" s="115">
        <v>2000</v>
      </c>
      <c r="EG12" s="115">
        <v>0</v>
      </c>
      <c r="EH12" s="112">
        <f t="shared" si="23"/>
        <v>29932.7</v>
      </c>
      <c r="EI12" s="112">
        <f t="shared" si="24"/>
        <v>14966.35</v>
      </c>
      <c r="EJ12" s="115">
        <f t="shared" si="25"/>
        <v>2000</v>
      </c>
    </row>
    <row r="13" spans="1:142" s="121" customFormat="1" ht="16.5" customHeight="1">
      <c r="A13" s="148">
        <v>4</v>
      </c>
      <c r="B13" s="145" t="s">
        <v>240</v>
      </c>
      <c r="C13" s="111">
        <v>127931.31299999999</v>
      </c>
      <c r="D13" s="111">
        <v>166316.05859999999</v>
      </c>
      <c r="E13" s="146">
        <f t="shared" si="4"/>
        <v>911835.30000000016</v>
      </c>
      <c r="F13" s="112">
        <f t="shared" si="5"/>
        <v>455917.65000000008</v>
      </c>
      <c r="G13" s="112">
        <f t="shared" si="6"/>
        <v>276644.73309999995</v>
      </c>
      <c r="H13" s="112">
        <f t="shared" si="0"/>
        <v>60.678662714637156</v>
      </c>
      <c r="I13" s="112">
        <f t="shared" si="1"/>
        <v>30.339331357318578</v>
      </c>
      <c r="J13" s="112">
        <f t="shared" si="7"/>
        <v>176092.7</v>
      </c>
      <c r="K13" s="112">
        <f t="shared" si="8"/>
        <v>88046.35</v>
      </c>
      <c r="L13" s="112">
        <f t="shared" si="9"/>
        <v>9397.2730999999985</v>
      </c>
      <c r="M13" s="112">
        <f t="shared" si="2"/>
        <v>10.673097862659835</v>
      </c>
      <c r="N13" s="112">
        <f t="shared" si="3"/>
        <v>5.3365489313299177</v>
      </c>
      <c r="O13" s="112">
        <f t="shared" si="10"/>
        <v>49018.000000000015</v>
      </c>
      <c r="P13" s="112">
        <f t="shared" si="11"/>
        <v>24509.000000000007</v>
      </c>
      <c r="Q13" s="113">
        <f t="shared" si="12"/>
        <v>-20515.693900000002</v>
      </c>
      <c r="R13" s="112">
        <f t="shared" si="13"/>
        <v>-83.706776694275547</v>
      </c>
      <c r="S13" s="114">
        <f t="shared" si="14"/>
        <v>-41.853388347137773</v>
      </c>
      <c r="T13" s="111">
        <v>70</v>
      </c>
      <c r="U13" s="152">
        <v>35</v>
      </c>
      <c r="V13" s="111">
        <v>2.5</v>
      </c>
      <c r="W13" s="112">
        <v>7.1428571428571423</v>
      </c>
      <c r="X13" s="114">
        <v>3.5714285714285712</v>
      </c>
      <c r="Y13" s="115">
        <v>1000</v>
      </c>
      <c r="Z13" s="111">
        <v>500</v>
      </c>
      <c r="AA13" s="115">
        <v>270.76400000000001</v>
      </c>
      <c r="AB13" s="112">
        <v>54.152799999999999</v>
      </c>
      <c r="AC13" s="114">
        <v>27.0764</v>
      </c>
      <c r="AD13" s="116">
        <v>47948.000000000015</v>
      </c>
      <c r="AE13" s="111">
        <v>23974.000000000007</v>
      </c>
      <c r="AF13" s="147">
        <v>-20788.957900000001</v>
      </c>
      <c r="AG13" s="112">
        <v>-86.714598731959597</v>
      </c>
      <c r="AH13" s="114">
        <v>-43.357299365979799</v>
      </c>
      <c r="AI13" s="115">
        <v>74339.899999999994</v>
      </c>
      <c r="AJ13" s="111">
        <v>37169.949999999997</v>
      </c>
      <c r="AK13" s="115">
        <v>14941.267</v>
      </c>
      <c r="AL13" s="112">
        <v>40.197167335441669</v>
      </c>
      <c r="AM13" s="114">
        <v>20.098583667720835</v>
      </c>
      <c r="AN13" s="115">
        <v>8169.5</v>
      </c>
      <c r="AO13" s="111">
        <v>4084.75</v>
      </c>
      <c r="AP13" s="115">
        <v>5174.5029999999997</v>
      </c>
      <c r="AQ13" s="112">
        <v>126.67857274006977</v>
      </c>
      <c r="AR13" s="114">
        <v>63.339286370034884</v>
      </c>
      <c r="AS13" s="115">
        <v>0</v>
      </c>
      <c r="AT13" s="111">
        <v>0</v>
      </c>
      <c r="AU13" s="115">
        <v>0</v>
      </c>
      <c r="AV13" s="112" t="e">
        <v>#DIV/0!</v>
      </c>
      <c r="AW13" s="114" t="e">
        <v>#DIV/0!</v>
      </c>
      <c r="AX13" s="117"/>
      <c r="AY13" s="113"/>
      <c r="AZ13" s="115"/>
      <c r="BA13" s="113"/>
      <c r="BB13" s="113"/>
      <c r="BC13" s="115"/>
      <c r="BD13" s="118">
        <v>685742.6</v>
      </c>
      <c r="BE13" s="111">
        <v>342871.3</v>
      </c>
      <c r="BF13" s="113">
        <v>227247.46</v>
      </c>
      <c r="BG13" s="117"/>
      <c r="BH13" s="117"/>
      <c r="BI13" s="119"/>
      <c r="BJ13" s="115">
        <v>0</v>
      </c>
      <c r="BK13" s="111">
        <v>0</v>
      </c>
      <c r="BL13" s="115">
        <v>0</v>
      </c>
      <c r="BM13" s="111"/>
      <c r="BN13" s="111"/>
      <c r="BO13" s="111"/>
      <c r="BP13" s="117"/>
      <c r="BQ13" s="113"/>
      <c r="BR13" s="115"/>
      <c r="BS13" s="112">
        <f t="shared" si="15"/>
        <v>12269.3</v>
      </c>
      <c r="BT13" s="112">
        <f t="shared" si="16"/>
        <v>6134.65</v>
      </c>
      <c r="BU13" s="112">
        <f t="shared" si="17"/>
        <v>2293.3209999999999</v>
      </c>
      <c r="BV13" s="112">
        <f t="shared" si="18"/>
        <v>37.383078089214543</v>
      </c>
      <c r="BW13" s="114">
        <f t="shared" si="19"/>
        <v>18.691539044607271</v>
      </c>
      <c r="BX13" s="115">
        <v>11459.3</v>
      </c>
      <c r="BY13" s="111">
        <v>5729.65</v>
      </c>
      <c r="BZ13" s="115">
        <v>1988.271</v>
      </c>
      <c r="CA13" s="115">
        <v>0</v>
      </c>
      <c r="CB13" s="111">
        <v>0</v>
      </c>
      <c r="CC13" s="115">
        <v>0</v>
      </c>
      <c r="CD13" s="120">
        <v>0</v>
      </c>
      <c r="CE13" s="111">
        <v>0</v>
      </c>
      <c r="CF13" s="115">
        <v>0</v>
      </c>
      <c r="CG13" s="113">
        <v>810</v>
      </c>
      <c r="CH13" s="111">
        <v>405</v>
      </c>
      <c r="CI13" s="115">
        <v>305.05</v>
      </c>
      <c r="CJ13" s="115">
        <v>0</v>
      </c>
      <c r="CK13" s="111">
        <v>0</v>
      </c>
      <c r="CL13" s="115">
        <v>0</v>
      </c>
      <c r="CM13" s="120">
        <v>0</v>
      </c>
      <c r="CN13" s="111">
        <v>0</v>
      </c>
      <c r="CO13" s="115">
        <v>0</v>
      </c>
      <c r="CP13" s="117">
        <v>0</v>
      </c>
      <c r="CQ13" s="111">
        <v>0</v>
      </c>
      <c r="CR13" s="115">
        <v>0</v>
      </c>
      <c r="CS13" s="115">
        <v>26296</v>
      </c>
      <c r="CT13" s="111">
        <v>13148</v>
      </c>
      <c r="CU13" s="115">
        <v>6050.8450000000003</v>
      </c>
      <c r="CV13" s="115">
        <v>8000</v>
      </c>
      <c r="CW13" s="111">
        <v>4000</v>
      </c>
      <c r="CX13" s="115">
        <v>2312.2950000000001</v>
      </c>
      <c r="CY13" s="117">
        <v>4000</v>
      </c>
      <c r="CZ13" s="111">
        <v>2000</v>
      </c>
      <c r="DA13" s="115">
        <v>778.03099999999995</v>
      </c>
      <c r="DB13" s="120">
        <v>0</v>
      </c>
      <c r="DC13" s="111">
        <v>0</v>
      </c>
      <c r="DD13" s="115">
        <v>100</v>
      </c>
      <c r="DE13" s="113">
        <v>0</v>
      </c>
      <c r="DF13" s="111">
        <v>0</v>
      </c>
      <c r="DG13" s="115">
        <v>0</v>
      </c>
      <c r="DH13" s="115">
        <v>2000</v>
      </c>
      <c r="DI13" s="111">
        <v>1000</v>
      </c>
      <c r="DJ13" s="115">
        <v>575</v>
      </c>
      <c r="DK13" s="115">
        <v>-26249.5069</v>
      </c>
      <c r="DL13" s="112">
        <f t="shared" si="20"/>
        <v>861835.3</v>
      </c>
      <c r="DM13" s="112">
        <f t="shared" si="21"/>
        <v>430917.65</v>
      </c>
      <c r="DN13" s="112">
        <f t="shared" si="22"/>
        <v>236644.73309999998</v>
      </c>
      <c r="DO13" s="115">
        <v>0</v>
      </c>
      <c r="DP13" s="111">
        <v>0</v>
      </c>
      <c r="DQ13" s="115">
        <v>0</v>
      </c>
      <c r="DR13" s="115">
        <v>0</v>
      </c>
      <c r="DS13" s="111">
        <v>0</v>
      </c>
      <c r="DT13" s="115">
        <v>0</v>
      </c>
      <c r="DU13" s="115">
        <v>0</v>
      </c>
      <c r="DV13" s="111">
        <v>0</v>
      </c>
      <c r="DW13" s="115">
        <v>0</v>
      </c>
      <c r="DX13" s="113">
        <v>50000</v>
      </c>
      <c r="DY13" s="111">
        <v>25000</v>
      </c>
      <c r="DZ13" s="115">
        <v>40000</v>
      </c>
      <c r="EA13" s="115">
        <v>0</v>
      </c>
      <c r="EB13" s="111">
        <v>0</v>
      </c>
      <c r="EC13" s="115">
        <v>0</v>
      </c>
      <c r="ED13" s="113">
        <v>82653.303</v>
      </c>
      <c r="EE13" s="111">
        <v>41326.6515</v>
      </c>
      <c r="EF13" s="115">
        <v>0</v>
      </c>
      <c r="EG13" s="115">
        <v>0</v>
      </c>
      <c r="EH13" s="112">
        <f t="shared" si="23"/>
        <v>132653.30300000001</v>
      </c>
      <c r="EI13" s="112">
        <f t="shared" si="24"/>
        <v>66326.651500000007</v>
      </c>
      <c r="EJ13" s="115">
        <f t="shared" si="25"/>
        <v>40000</v>
      </c>
    </row>
    <row r="14" spans="1:142" s="121" customFormat="1" ht="16.5" customHeight="1">
      <c r="A14" s="144">
        <v>5</v>
      </c>
      <c r="B14" s="145" t="s">
        <v>241</v>
      </c>
      <c r="C14" s="111">
        <v>861891.88020000001</v>
      </c>
      <c r="D14" s="111">
        <v>601629.35340000002</v>
      </c>
      <c r="E14" s="146">
        <f t="shared" si="4"/>
        <v>2757820.5999999996</v>
      </c>
      <c r="F14" s="112">
        <f t="shared" si="5"/>
        <v>1378910.2999999998</v>
      </c>
      <c r="G14" s="112">
        <f t="shared" si="6"/>
        <v>885563.93859999999</v>
      </c>
      <c r="H14" s="112">
        <f t="shared" si="0"/>
        <v>64.222012019200974</v>
      </c>
      <c r="I14" s="112">
        <f t="shared" si="1"/>
        <v>32.111006009600487</v>
      </c>
      <c r="J14" s="112">
        <f t="shared" si="7"/>
        <v>488410.6</v>
      </c>
      <c r="K14" s="112">
        <f t="shared" si="8"/>
        <v>244205.3</v>
      </c>
      <c r="L14" s="112">
        <f t="shared" si="9"/>
        <v>104085.29859999999</v>
      </c>
      <c r="M14" s="112">
        <f t="shared" si="2"/>
        <v>42.622047351142669</v>
      </c>
      <c r="N14" s="112">
        <f t="shared" si="3"/>
        <v>21.311023675571334</v>
      </c>
      <c r="O14" s="112">
        <f t="shared" si="10"/>
        <v>100284.09999999995</v>
      </c>
      <c r="P14" s="112">
        <f t="shared" si="11"/>
        <v>50142.049999999974</v>
      </c>
      <c r="Q14" s="113">
        <f t="shared" si="12"/>
        <v>16423.538</v>
      </c>
      <c r="R14" s="112">
        <f t="shared" si="13"/>
        <v>32.754021823998045</v>
      </c>
      <c r="S14" s="114">
        <f t="shared" si="14"/>
        <v>16.377010911999022</v>
      </c>
      <c r="T14" s="111">
        <v>5471.1</v>
      </c>
      <c r="U14" s="152">
        <v>2735.55</v>
      </c>
      <c r="V14" s="111">
        <v>834.80600000000004</v>
      </c>
      <c r="W14" s="112">
        <v>30.516934437316078</v>
      </c>
      <c r="X14" s="114">
        <v>15.258467218658039</v>
      </c>
      <c r="Y14" s="115">
        <v>5330</v>
      </c>
      <c r="Z14" s="111">
        <v>2665</v>
      </c>
      <c r="AA14" s="115">
        <v>859.67899999999997</v>
      </c>
      <c r="AB14" s="112">
        <v>32.258123827392119</v>
      </c>
      <c r="AC14" s="114">
        <v>16.129061913696059</v>
      </c>
      <c r="AD14" s="116">
        <v>89482.999999999942</v>
      </c>
      <c r="AE14" s="111">
        <v>44741.499999999971</v>
      </c>
      <c r="AF14" s="147">
        <v>14729.053</v>
      </c>
      <c r="AG14" s="112">
        <v>32.920337941284963</v>
      </c>
      <c r="AH14" s="114">
        <v>16.460168970642481</v>
      </c>
      <c r="AI14" s="115">
        <v>234271</v>
      </c>
      <c r="AJ14" s="111">
        <v>117135.5</v>
      </c>
      <c r="AK14" s="115">
        <v>48445.802000000003</v>
      </c>
      <c r="AL14" s="112">
        <v>41.358769971528702</v>
      </c>
      <c r="AM14" s="114">
        <v>20.679384985764351</v>
      </c>
      <c r="AN14" s="115">
        <v>15566.344999999999</v>
      </c>
      <c r="AO14" s="111">
        <v>7783.1724999999997</v>
      </c>
      <c r="AP14" s="115">
        <v>8807.3580000000002</v>
      </c>
      <c r="AQ14" s="112">
        <v>113.1589721286532</v>
      </c>
      <c r="AR14" s="114">
        <v>56.579486064326602</v>
      </c>
      <c r="AS14" s="115">
        <v>9800</v>
      </c>
      <c r="AT14" s="111">
        <v>4900</v>
      </c>
      <c r="AU14" s="115">
        <v>1498.6</v>
      </c>
      <c r="AV14" s="112">
        <v>30.583673469387751</v>
      </c>
      <c r="AW14" s="114">
        <v>15.291836734693875</v>
      </c>
      <c r="AX14" s="117"/>
      <c r="AY14" s="113"/>
      <c r="AZ14" s="115"/>
      <c r="BA14" s="113"/>
      <c r="BB14" s="113"/>
      <c r="BC14" s="115"/>
      <c r="BD14" s="118">
        <v>2189420.7999999998</v>
      </c>
      <c r="BE14" s="111">
        <v>1094710.3999999999</v>
      </c>
      <c r="BF14" s="113">
        <v>725728.53</v>
      </c>
      <c r="BG14" s="117"/>
      <c r="BH14" s="117"/>
      <c r="BI14" s="119"/>
      <c r="BJ14" s="115">
        <v>1525</v>
      </c>
      <c r="BK14" s="111">
        <v>762.5</v>
      </c>
      <c r="BL14" s="115">
        <v>314.2</v>
      </c>
      <c r="BM14" s="111"/>
      <c r="BN14" s="111"/>
      <c r="BO14" s="111"/>
      <c r="BP14" s="117"/>
      <c r="BQ14" s="113"/>
      <c r="BR14" s="115"/>
      <c r="BS14" s="112">
        <f t="shared" si="15"/>
        <v>23610</v>
      </c>
      <c r="BT14" s="112">
        <f t="shared" si="16"/>
        <v>11805</v>
      </c>
      <c r="BU14" s="112">
        <f t="shared" si="17"/>
        <v>3724.7849999999999</v>
      </c>
      <c r="BV14" s="112">
        <f t="shared" si="18"/>
        <v>31.552604828462517</v>
      </c>
      <c r="BW14" s="114">
        <f t="shared" si="19"/>
        <v>15.776302414231258</v>
      </c>
      <c r="BX14" s="115">
        <v>21910</v>
      </c>
      <c r="BY14" s="111">
        <v>10955</v>
      </c>
      <c r="BZ14" s="115">
        <v>3081.4549999999999</v>
      </c>
      <c r="CA14" s="115">
        <v>0</v>
      </c>
      <c r="CB14" s="111">
        <v>0</v>
      </c>
      <c r="CC14" s="115">
        <v>0</v>
      </c>
      <c r="CD14" s="120">
        <v>0</v>
      </c>
      <c r="CE14" s="111">
        <v>0</v>
      </c>
      <c r="CF14" s="115">
        <v>0</v>
      </c>
      <c r="CG14" s="113">
        <v>1700</v>
      </c>
      <c r="CH14" s="111">
        <v>850</v>
      </c>
      <c r="CI14" s="115">
        <v>643.33000000000004</v>
      </c>
      <c r="CJ14" s="115">
        <v>0</v>
      </c>
      <c r="CK14" s="111">
        <v>0</v>
      </c>
      <c r="CL14" s="115">
        <v>0</v>
      </c>
      <c r="CM14" s="120">
        <v>2000</v>
      </c>
      <c r="CN14" s="111">
        <v>1000</v>
      </c>
      <c r="CO14" s="115">
        <v>399.8</v>
      </c>
      <c r="CP14" s="117">
        <v>2000</v>
      </c>
      <c r="CQ14" s="111">
        <v>1000</v>
      </c>
      <c r="CR14" s="115">
        <v>594.9</v>
      </c>
      <c r="CS14" s="115">
        <v>85490.7</v>
      </c>
      <c r="CT14" s="111">
        <v>42745.35</v>
      </c>
      <c r="CU14" s="115">
        <v>20475.657999999999</v>
      </c>
      <c r="CV14" s="115">
        <v>37860</v>
      </c>
      <c r="CW14" s="111">
        <v>18930</v>
      </c>
      <c r="CX14" s="115">
        <v>7574.1819999999998</v>
      </c>
      <c r="CY14" s="117">
        <v>2800</v>
      </c>
      <c r="CZ14" s="111">
        <v>1400</v>
      </c>
      <c r="DA14" s="115">
        <v>1362.7375999999999</v>
      </c>
      <c r="DB14" s="120">
        <v>600</v>
      </c>
      <c r="DC14" s="111">
        <v>300</v>
      </c>
      <c r="DD14" s="115">
        <v>157.536</v>
      </c>
      <c r="DE14" s="113">
        <v>0</v>
      </c>
      <c r="DF14" s="111">
        <v>0</v>
      </c>
      <c r="DG14" s="115">
        <v>0</v>
      </c>
      <c r="DH14" s="115">
        <v>13988.455</v>
      </c>
      <c r="DI14" s="111">
        <v>6994.2275</v>
      </c>
      <c r="DJ14" s="115">
        <v>2594.384</v>
      </c>
      <c r="DK14" s="115">
        <v>0</v>
      </c>
      <c r="DL14" s="112">
        <f t="shared" si="20"/>
        <v>2681356.4</v>
      </c>
      <c r="DM14" s="112">
        <f t="shared" si="21"/>
        <v>1340678.2</v>
      </c>
      <c r="DN14" s="112">
        <f t="shared" si="22"/>
        <v>830527.82859999989</v>
      </c>
      <c r="DO14" s="115">
        <v>0</v>
      </c>
      <c r="DP14" s="111">
        <v>0</v>
      </c>
      <c r="DQ14" s="115">
        <v>0</v>
      </c>
      <c r="DR14" s="115">
        <v>76464.2</v>
      </c>
      <c r="DS14" s="111">
        <v>38232.1</v>
      </c>
      <c r="DT14" s="115">
        <v>55036.11</v>
      </c>
      <c r="DU14" s="115">
        <v>0</v>
      </c>
      <c r="DV14" s="111">
        <v>0</v>
      </c>
      <c r="DW14" s="115">
        <v>0</v>
      </c>
      <c r="DX14" s="113">
        <v>0</v>
      </c>
      <c r="DY14" s="111">
        <v>0</v>
      </c>
      <c r="DZ14" s="115">
        <v>0</v>
      </c>
      <c r="EA14" s="115">
        <v>0</v>
      </c>
      <c r="EB14" s="111">
        <v>0</v>
      </c>
      <c r="EC14" s="115">
        <v>0</v>
      </c>
      <c r="ED14" s="113">
        <v>780000</v>
      </c>
      <c r="EE14" s="111">
        <v>390000</v>
      </c>
      <c r="EF14" s="115">
        <v>260000</v>
      </c>
      <c r="EG14" s="115">
        <v>0</v>
      </c>
      <c r="EH14" s="112">
        <f t="shared" si="23"/>
        <v>856464.2</v>
      </c>
      <c r="EI14" s="112">
        <f t="shared" si="24"/>
        <v>428232.1</v>
      </c>
      <c r="EJ14" s="115">
        <f t="shared" si="25"/>
        <v>315036.11</v>
      </c>
    </row>
    <row r="15" spans="1:142" s="121" customFormat="1" ht="16.5" customHeight="1">
      <c r="A15" s="148">
        <v>6</v>
      </c>
      <c r="B15" s="145" t="s">
        <v>242</v>
      </c>
      <c r="C15" s="111">
        <v>661468.1091</v>
      </c>
      <c r="D15" s="111">
        <v>890349.11739999999</v>
      </c>
      <c r="E15" s="146">
        <f t="shared" si="4"/>
        <v>4136135</v>
      </c>
      <c r="F15" s="112">
        <f t="shared" si="5"/>
        <v>2068067.5</v>
      </c>
      <c r="G15" s="112">
        <f t="shared" si="6"/>
        <v>671544.54489999998</v>
      </c>
      <c r="H15" s="112">
        <f t="shared" si="0"/>
        <v>32.472080572805289</v>
      </c>
      <c r="I15" s="112">
        <f t="shared" si="1"/>
        <v>16.236040286402645</v>
      </c>
      <c r="J15" s="112">
        <f t="shared" si="7"/>
        <v>389154</v>
      </c>
      <c r="K15" s="112">
        <f t="shared" si="8"/>
        <v>194577</v>
      </c>
      <c r="L15" s="112">
        <f t="shared" si="9"/>
        <v>87394.744900000005</v>
      </c>
      <c r="M15" s="112">
        <f t="shared" si="2"/>
        <v>44.91524943852562</v>
      </c>
      <c r="N15" s="112">
        <f t="shared" si="3"/>
        <v>22.45762471926281</v>
      </c>
      <c r="O15" s="112">
        <f t="shared" si="10"/>
        <v>80300</v>
      </c>
      <c r="P15" s="112">
        <f t="shared" si="11"/>
        <v>40150</v>
      </c>
      <c r="Q15" s="113">
        <f t="shared" si="12"/>
        <v>16278.291000000001</v>
      </c>
      <c r="R15" s="112">
        <f t="shared" si="13"/>
        <v>40.543688667496895</v>
      </c>
      <c r="S15" s="114">
        <f t="shared" si="14"/>
        <v>20.271844333748447</v>
      </c>
      <c r="T15" s="111">
        <v>2300</v>
      </c>
      <c r="U15" s="152">
        <v>1150</v>
      </c>
      <c r="V15" s="111">
        <v>1472.3689999999999</v>
      </c>
      <c r="W15" s="112">
        <v>128.03208695652174</v>
      </c>
      <c r="X15" s="114">
        <v>64.016043478260869</v>
      </c>
      <c r="Y15" s="115">
        <v>8000</v>
      </c>
      <c r="Z15" s="111">
        <v>4000</v>
      </c>
      <c r="AA15" s="115">
        <v>4939.2020000000002</v>
      </c>
      <c r="AB15" s="112">
        <v>123.48004999999999</v>
      </c>
      <c r="AC15" s="114">
        <v>61.740024999999996</v>
      </c>
      <c r="AD15" s="116">
        <v>70000</v>
      </c>
      <c r="AE15" s="111">
        <v>35000</v>
      </c>
      <c r="AF15" s="147">
        <v>9866.7200000000012</v>
      </c>
      <c r="AG15" s="112">
        <v>28.190628571428572</v>
      </c>
      <c r="AH15" s="114">
        <v>14.095314285714286</v>
      </c>
      <c r="AI15" s="115">
        <v>143000</v>
      </c>
      <c r="AJ15" s="111">
        <v>71500</v>
      </c>
      <c r="AK15" s="115">
        <v>36027.396000000001</v>
      </c>
      <c r="AL15" s="112">
        <v>50.387966433566433</v>
      </c>
      <c r="AM15" s="114">
        <v>25.193983216783217</v>
      </c>
      <c r="AN15" s="115">
        <v>9404</v>
      </c>
      <c r="AO15" s="111">
        <v>4702</v>
      </c>
      <c r="AP15" s="115">
        <v>5856.61</v>
      </c>
      <c r="AQ15" s="112">
        <v>124.55572096980008</v>
      </c>
      <c r="AR15" s="114">
        <v>62.277860484900039</v>
      </c>
      <c r="AS15" s="115">
        <v>7000</v>
      </c>
      <c r="AT15" s="111">
        <v>3500</v>
      </c>
      <c r="AU15" s="115">
        <v>1855</v>
      </c>
      <c r="AV15" s="112">
        <v>53</v>
      </c>
      <c r="AW15" s="114">
        <v>26.5</v>
      </c>
      <c r="AX15" s="117"/>
      <c r="AY15" s="113"/>
      <c r="AZ15" s="115"/>
      <c r="BA15" s="113"/>
      <c r="BB15" s="113"/>
      <c r="BC15" s="115"/>
      <c r="BD15" s="118">
        <v>1619272</v>
      </c>
      <c r="BE15" s="111">
        <v>809636</v>
      </c>
      <c r="BF15" s="113">
        <v>536529.19999999995</v>
      </c>
      <c r="BG15" s="117"/>
      <c r="BH15" s="117"/>
      <c r="BI15" s="119"/>
      <c r="BJ15" s="115">
        <v>0</v>
      </c>
      <c r="BK15" s="111">
        <v>0</v>
      </c>
      <c r="BL15" s="115">
        <v>359.1</v>
      </c>
      <c r="BM15" s="111"/>
      <c r="BN15" s="111"/>
      <c r="BO15" s="111"/>
      <c r="BP15" s="117"/>
      <c r="BQ15" s="113"/>
      <c r="BR15" s="115"/>
      <c r="BS15" s="112">
        <f t="shared" si="15"/>
        <v>92000</v>
      </c>
      <c r="BT15" s="112">
        <f t="shared" si="16"/>
        <v>46000</v>
      </c>
      <c r="BU15" s="112">
        <f t="shared" si="17"/>
        <v>13597.618999999999</v>
      </c>
      <c r="BV15" s="112">
        <f t="shared" si="18"/>
        <v>29.560041304347823</v>
      </c>
      <c r="BW15" s="114">
        <f t="shared" si="19"/>
        <v>14.780020652173912</v>
      </c>
      <c r="BX15" s="115">
        <v>85000</v>
      </c>
      <c r="BY15" s="111">
        <v>42500</v>
      </c>
      <c r="BZ15" s="115">
        <v>10532.736999999999</v>
      </c>
      <c r="CA15" s="115">
        <v>0</v>
      </c>
      <c r="CB15" s="111">
        <v>0</v>
      </c>
      <c r="CC15" s="115">
        <v>0</v>
      </c>
      <c r="CD15" s="120">
        <v>0</v>
      </c>
      <c r="CE15" s="111">
        <v>0</v>
      </c>
      <c r="CF15" s="115">
        <v>0</v>
      </c>
      <c r="CG15" s="113">
        <v>7000</v>
      </c>
      <c r="CH15" s="111">
        <v>3500</v>
      </c>
      <c r="CI15" s="115">
        <v>3064.8820000000001</v>
      </c>
      <c r="CJ15" s="115">
        <v>0</v>
      </c>
      <c r="CK15" s="111">
        <v>0</v>
      </c>
      <c r="CL15" s="115">
        <v>0</v>
      </c>
      <c r="CM15" s="120">
        <v>1999</v>
      </c>
      <c r="CN15" s="111">
        <v>999.5</v>
      </c>
      <c r="CO15" s="115">
        <v>399.8</v>
      </c>
      <c r="CP15" s="117">
        <v>0</v>
      </c>
      <c r="CQ15" s="111">
        <v>0</v>
      </c>
      <c r="CR15" s="115">
        <v>0</v>
      </c>
      <c r="CS15" s="115">
        <v>54150</v>
      </c>
      <c r="CT15" s="111">
        <v>27075</v>
      </c>
      <c r="CU15" s="115">
        <v>13265.9949</v>
      </c>
      <c r="CV15" s="115">
        <v>24000</v>
      </c>
      <c r="CW15" s="111">
        <v>12000</v>
      </c>
      <c r="CX15" s="115">
        <v>3764.0758999999998</v>
      </c>
      <c r="CY15" s="117">
        <v>0</v>
      </c>
      <c r="CZ15" s="111">
        <v>0</v>
      </c>
      <c r="DA15" s="115">
        <v>0</v>
      </c>
      <c r="DB15" s="120">
        <v>300</v>
      </c>
      <c r="DC15" s="111">
        <v>150</v>
      </c>
      <c r="DD15" s="115">
        <v>0.83399999999999996</v>
      </c>
      <c r="DE15" s="113">
        <v>0</v>
      </c>
      <c r="DF15" s="111">
        <v>0</v>
      </c>
      <c r="DG15" s="115">
        <v>0</v>
      </c>
      <c r="DH15" s="115">
        <v>3000</v>
      </c>
      <c r="DI15" s="111">
        <v>1500</v>
      </c>
      <c r="DJ15" s="115">
        <v>513</v>
      </c>
      <c r="DK15" s="115">
        <v>99.813999999999993</v>
      </c>
      <c r="DL15" s="112">
        <f t="shared" si="20"/>
        <v>2010425</v>
      </c>
      <c r="DM15" s="112">
        <f t="shared" si="21"/>
        <v>1005212.5</v>
      </c>
      <c r="DN15" s="112">
        <f t="shared" si="22"/>
        <v>624682.84490000003</v>
      </c>
      <c r="DO15" s="115">
        <v>5000</v>
      </c>
      <c r="DP15" s="111">
        <v>2500</v>
      </c>
      <c r="DQ15" s="115">
        <v>5000</v>
      </c>
      <c r="DR15" s="115">
        <v>2120710</v>
      </c>
      <c r="DS15" s="111">
        <v>1060355</v>
      </c>
      <c r="DT15" s="115">
        <v>41861.699999999997</v>
      </c>
      <c r="DU15" s="115">
        <v>0</v>
      </c>
      <c r="DV15" s="111">
        <v>0</v>
      </c>
      <c r="DW15" s="115">
        <v>0</v>
      </c>
      <c r="DX15" s="113">
        <v>0</v>
      </c>
      <c r="DY15" s="111">
        <v>0</v>
      </c>
      <c r="DZ15" s="115">
        <v>0</v>
      </c>
      <c r="EA15" s="115">
        <v>0</v>
      </c>
      <c r="EB15" s="111">
        <v>0</v>
      </c>
      <c r="EC15" s="115">
        <v>0</v>
      </c>
      <c r="ED15" s="113">
        <v>0</v>
      </c>
      <c r="EE15" s="111">
        <v>0</v>
      </c>
      <c r="EF15" s="115">
        <v>0</v>
      </c>
      <c r="EG15" s="115">
        <v>0</v>
      </c>
      <c r="EH15" s="112">
        <f t="shared" si="23"/>
        <v>2125710</v>
      </c>
      <c r="EI15" s="112">
        <f t="shared" si="24"/>
        <v>1062855</v>
      </c>
      <c r="EJ15" s="115">
        <f t="shared" si="25"/>
        <v>46861.7</v>
      </c>
    </row>
    <row r="16" spans="1:142" s="121" customFormat="1" ht="16.5" customHeight="1">
      <c r="A16" s="144">
        <v>7</v>
      </c>
      <c r="B16" s="145" t="s">
        <v>243</v>
      </c>
      <c r="C16" s="111">
        <v>884766.29370000004</v>
      </c>
      <c r="D16" s="111">
        <v>417210.9633</v>
      </c>
      <c r="E16" s="146">
        <f t="shared" si="4"/>
        <v>5566484.8499999996</v>
      </c>
      <c r="F16" s="112">
        <f t="shared" si="5"/>
        <v>2783242.4249999998</v>
      </c>
      <c r="G16" s="112">
        <f t="shared" si="6"/>
        <v>1171087.2568999999</v>
      </c>
      <c r="H16" s="112">
        <f t="shared" si="0"/>
        <v>42.076365550514346</v>
      </c>
      <c r="I16" s="112">
        <f t="shared" si="1"/>
        <v>21.038182775257173</v>
      </c>
      <c r="J16" s="112">
        <f t="shared" si="7"/>
        <v>599696.30000000005</v>
      </c>
      <c r="K16" s="112">
        <f t="shared" si="8"/>
        <v>299848.15000000002</v>
      </c>
      <c r="L16" s="112">
        <f t="shared" si="9"/>
        <v>151840.51190000001</v>
      </c>
      <c r="M16" s="112">
        <f t="shared" si="2"/>
        <v>50.639135809242106</v>
      </c>
      <c r="N16" s="112">
        <f t="shared" si="3"/>
        <v>25.319567904621053</v>
      </c>
      <c r="O16" s="112">
        <f t="shared" si="10"/>
        <v>134962.00000000006</v>
      </c>
      <c r="P16" s="112">
        <f t="shared" si="11"/>
        <v>67481.000000000029</v>
      </c>
      <c r="Q16" s="113">
        <f t="shared" si="12"/>
        <v>23850.960000000006</v>
      </c>
      <c r="R16" s="112">
        <f t="shared" si="13"/>
        <v>35.344704435322527</v>
      </c>
      <c r="S16" s="114">
        <f t="shared" si="14"/>
        <v>17.672352217661263</v>
      </c>
      <c r="T16" s="111">
        <v>0</v>
      </c>
      <c r="U16" s="152">
        <v>0</v>
      </c>
      <c r="V16" s="111">
        <v>67.858000000000004</v>
      </c>
      <c r="W16" s="112" t="e">
        <v>#DIV/0!</v>
      </c>
      <c r="X16" s="114" t="e">
        <v>#DIV/0!</v>
      </c>
      <c r="Y16" s="115">
        <v>12000</v>
      </c>
      <c r="Z16" s="111">
        <v>6000</v>
      </c>
      <c r="AA16" s="115">
        <v>2700.2820000000002</v>
      </c>
      <c r="AB16" s="112">
        <v>45.0047</v>
      </c>
      <c r="AC16" s="114">
        <v>22.50235</v>
      </c>
      <c r="AD16" s="116">
        <v>122962.00000000006</v>
      </c>
      <c r="AE16" s="111">
        <v>61481.000000000029</v>
      </c>
      <c r="AF16" s="147">
        <v>21082.820000000007</v>
      </c>
      <c r="AG16" s="112">
        <v>34.291602283632336</v>
      </c>
      <c r="AH16" s="114">
        <v>17.145801141816168</v>
      </c>
      <c r="AI16" s="115">
        <v>256930.7</v>
      </c>
      <c r="AJ16" s="111">
        <v>128465.35</v>
      </c>
      <c r="AK16" s="115">
        <v>50791.214999999997</v>
      </c>
      <c r="AL16" s="112">
        <v>39.536898471066316</v>
      </c>
      <c r="AM16" s="114">
        <v>19.768449235533158</v>
      </c>
      <c r="AN16" s="115">
        <v>24921.8</v>
      </c>
      <c r="AO16" s="111">
        <v>12460.9</v>
      </c>
      <c r="AP16" s="115">
        <v>13814.048000000001</v>
      </c>
      <c r="AQ16" s="112">
        <v>110.85915142565948</v>
      </c>
      <c r="AR16" s="114">
        <v>55.429575712829738</v>
      </c>
      <c r="AS16" s="115">
        <v>11000</v>
      </c>
      <c r="AT16" s="111">
        <v>5500</v>
      </c>
      <c r="AU16" s="115">
        <v>3274.9</v>
      </c>
      <c r="AV16" s="112">
        <v>59.543636363636367</v>
      </c>
      <c r="AW16" s="114">
        <v>29.771818181818183</v>
      </c>
      <c r="AX16" s="117"/>
      <c r="AY16" s="113"/>
      <c r="AZ16" s="115"/>
      <c r="BA16" s="113"/>
      <c r="BB16" s="113"/>
      <c r="BC16" s="115"/>
      <c r="BD16" s="118">
        <v>2522742.9</v>
      </c>
      <c r="BE16" s="111">
        <v>1261371.45</v>
      </c>
      <c r="BF16" s="113">
        <v>835947</v>
      </c>
      <c r="BG16" s="117"/>
      <c r="BH16" s="117"/>
      <c r="BI16" s="119"/>
      <c r="BJ16" s="115">
        <v>0</v>
      </c>
      <c r="BK16" s="111">
        <v>0</v>
      </c>
      <c r="BL16" s="115">
        <v>1077.3</v>
      </c>
      <c r="BM16" s="111"/>
      <c r="BN16" s="111"/>
      <c r="BO16" s="111"/>
      <c r="BP16" s="117"/>
      <c r="BQ16" s="113"/>
      <c r="BR16" s="115"/>
      <c r="BS16" s="112">
        <f t="shared" si="15"/>
        <v>55112.5</v>
      </c>
      <c r="BT16" s="112">
        <f t="shared" si="16"/>
        <v>27556.25</v>
      </c>
      <c r="BU16" s="112">
        <f t="shared" si="17"/>
        <v>24222.523000000001</v>
      </c>
      <c r="BV16" s="112">
        <f t="shared" si="18"/>
        <v>87.902102063960086</v>
      </c>
      <c r="BW16" s="114">
        <f t="shared" si="19"/>
        <v>43.951051031980043</v>
      </c>
      <c r="BX16" s="115">
        <v>41112.5</v>
      </c>
      <c r="BY16" s="111">
        <v>20556.25</v>
      </c>
      <c r="BZ16" s="115">
        <v>20459.573</v>
      </c>
      <c r="CA16" s="115">
        <v>0</v>
      </c>
      <c r="CB16" s="111">
        <v>0</v>
      </c>
      <c r="CC16" s="115">
        <v>60</v>
      </c>
      <c r="CD16" s="120">
        <v>0</v>
      </c>
      <c r="CE16" s="111">
        <v>0</v>
      </c>
      <c r="CF16" s="115">
        <v>0</v>
      </c>
      <c r="CG16" s="113">
        <v>14000</v>
      </c>
      <c r="CH16" s="111">
        <v>7000</v>
      </c>
      <c r="CI16" s="115">
        <v>3702.95</v>
      </c>
      <c r="CJ16" s="115">
        <v>0</v>
      </c>
      <c r="CK16" s="111">
        <v>0</v>
      </c>
      <c r="CL16" s="115">
        <v>0</v>
      </c>
      <c r="CM16" s="120">
        <v>1999</v>
      </c>
      <c r="CN16" s="111">
        <v>999.5</v>
      </c>
      <c r="CO16" s="115">
        <v>399.8</v>
      </c>
      <c r="CP16" s="117">
        <v>0</v>
      </c>
      <c r="CQ16" s="111">
        <v>0</v>
      </c>
      <c r="CR16" s="115">
        <v>0</v>
      </c>
      <c r="CS16" s="115">
        <v>115269.3</v>
      </c>
      <c r="CT16" s="111">
        <v>57634.65</v>
      </c>
      <c r="CU16" s="115">
        <v>32806.673900000002</v>
      </c>
      <c r="CV16" s="115">
        <v>40023.300000000003</v>
      </c>
      <c r="CW16" s="111">
        <v>20011.650000000001</v>
      </c>
      <c r="CX16" s="115">
        <v>9160.5915000000005</v>
      </c>
      <c r="CY16" s="117">
        <v>1000</v>
      </c>
      <c r="CZ16" s="111">
        <v>500</v>
      </c>
      <c r="DA16" s="115">
        <v>1174.0920000000001</v>
      </c>
      <c r="DB16" s="120">
        <v>500</v>
      </c>
      <c r="DC16" s="111">
        <v>250</v>
      </c>
      <c r="DD16" s="115">
        <v>100</v>
      </c>
      <c r="DE16" s="113">
        <v>0</v>
      </c>
      <c r="DF16" s="111">
        <v>0</v>
      </c>
      <c r="DG16" s="115">
        <v>0</v>
      </c>
      <c r="DH16" s="115">
        <v>0</v>
      </c>
      <c r="DI16" s="111">
        <v>0</v>
      </c>
      <c r="DJ16" s="115">
        <v>1806.1</v>
      </c>
      <c r="DK16" s="115">
        <v>0</v>
      </c>
      <c r="DL16" s="112">
        <f t="shared" si="20"/>
        <v>3124438.1999999997</v>
      </c>
      <c r="DM16" s="112">
        <f t="shared" si="21"/>
        <v>1562219.0999999999</v>
      </c>
      <c r="DN16" s="112">
        <f t="shared" si="22"/>
        <v>989264.61190000002</v>
      </c>
      <c r="DO16" s="115">
        <v>0</v>
      </c>
      <c r="DP16" s="111">
        <v>0</v>
      </c>
      <c r="DQ16" s="115">
        <v>0</v>
      </c>
      <c r="DR16" s="115">
        <v>1826446.65</v>
      </c>
      <c r="DS16" s="111">
        <v>913223.32499999995</v>
      </c>
      <c r="DT16" s="115">
        <v>78849.36</v>
      </c>
      <c r="DU16" s="115">
        <v>0</v>
      </c>
      <c r="DV16" s="111">
        <v>0</v>
      </c>
      <c r="DW16" s="115">
        <v>0</v>
      </c>
      <c r="DX16" s="113">
        <v>615600</v>
      </c>
      <c r="DY16" s="111">
        <v>307800</v>
      </c>
      <c r="DZ16" s="115">
        <v>102973.285</v>
      </c>
      <c r="EA16" s="115">
        <v>0</v>
      </c>
      <c r="EB16" s="111">
        <v>0</v>
      </c>
      <c r="EC16" s="115">
        <v>0</v>
      </c>
      <c r="ED16" s="113">
        <v>550000</v>
      </c>
      <c r="EE16" s="111">
        <v>275000</v>
      </c>
      <c r="EF16" s="115">
        <v>450000</v>
      </c>
      <c r="EG16" s="115">
        <v>0</v>
      </c>
      <c r="EH16" s="112">
        <f t="shared" si="23"/>
        <v>2992046.65</v>
      </c>
      <c r="EI16" s="112">
        <f t="shared" si="24"/>
        <v>1496023.325</v>
      </c>
      <c r="EJ16" s="115">
        <f t="shared" si="25"/>
        <v>631822.64500000002</v>
      </c>
    </row>
    <row r="17" spans="1:141" s="121" customFormat="1" ht="16.5" customHeight="1">
      <c r="A17" s="148">
        <v>8</v>
      </c>
      <c r="B17" s="145" t="s">
        <v>244</v>
      </c>
      <c r="C17" s="111">
        <v>29790.333299999998</v>
      </c>
      <c r="D17" s="111">
        <v>34045.654999999999</v>
      </c>
      <c r="E17" s="146">
        <f t="shared" si="4"/>
        <v>837963.50000000012</v>
      </c>
      <c r="F17" s="112">
        <f t="shared" si="5"/>
        <v>418981.75000000006</v>
      </c>
      <c r="G17" s="112">
        <f t="shared" si="6"/>
        <v>130285.07550000001</v>
      </c>
      <c r="H17" s="112">
        <f t="shared" si="0"/>
        <v>31.095644500028936</v>
      </c>
      <c r="I17" s="112">
        <f t="shared" si="1"/>
        <v>15.547822250014468</v>
      </c>
      <c r="J17" s="112">
        <f t="shared" si="7"/>
        <v>97523.8</v>
      </c>
      <c r="K17" s="112">
        <f t="shared" si="8"/>
        <v>48761.9</v>
      </c>
      <c r="L17" s="112">
        <f t="shared" si="9"/>
        <v>19090.686000000002</v>
      </c>
      <c r="M17" s="112">
        <f t="shared" si="2"/>
        <v>39.15082472176023</v>
      </c>
      <c r="N17" s="112">
        <f t="shared" si="3"/>
        <v>19.575412360880115</v>
      </c>
      <c r="O17" s="112">
        <f t="shared" si="10"/>
        <v>27996.100000000006</v>
      </c>
      <c r="P17" s="112">
        <f t="shared" si="11"/>
        <v>13998.050000000003</v>
      </c>
      <c r="Q17" s="113">
        <f t="shared" si="12"/>
        <v>4560.8640000000005</v>
      </c>
      <c r="R17" s="112">
        <f t="shared" si="13"/>
        <v>32.58213822639582</v>
      </c>
      <c r="S17" s="114">
        <f t="shared" si="14"/>
        <v>16.29106911319791</v>
      </c>
      <c r="T17" s="111">
        <v>20</v>
      </c>
      <c r="U17" s="152">
        <v>10</v>
      </c>
      <c r="V17" s="111">
        <v>0</v>
      </c>
      <c r="W17" s="112">
        <v>0</v>
      </c>
      <c r="X17" s="114">
        <v>0</v>
      </c>
      <c r="Y17" s="115">
        <v>4500</v>
      </c>
      <c r="Z17" s="111">
        <v>2250</v>
      </c>
      <c r="AA17" s="115">
        <v>1296.271</v>
      </c>
      <c r="AB17" s="112">
        <v>57.612044444444443</v>
      </c>
      <c r="AC17" s="114">
        <v>28.806022222222222</v>
      </c>
      <c r="AD17" s="116">
        <v>23476.100000000006</v>
      </c>
      <c r="AE17" s="111">
        <v>11738.050000000003</v>
      </c>
      <c r="AF17" s="147">
        <v>3264.5930000000008</v>
      </c>
      <c r="AG17" s="112">
        <v>27.812055665123253</v>
      </c>
      <c r="AH17" s="114">
        <v>13.906027832561627</v>
      </c>
      <c r="AI17" s="115">
        <v>44026.7</v>
      </c>
      <c r="AJ17" s="111">
        <v>22013.35</v>
      </c>
      <c r="AK17" s="115">
        <v>9082.8889999999992</v>
      </c>
      <c r="AL17" s="112">
        <v>41.26082127436306</v>
      </c>
      <c r="AM17" s="114">
        <v>20.63041063718153</v>
      </c>
      <c r="AN17" s="115">
        <v>2101</v>
      </c>
      <c r="AO17" s="111">
        <v>1050.5</v>
      </c>
      <c r="AP17" s="115">
        <v>623.9</v>
      </c>
      <c r="AQ17" s="112">
        <v>59.390766301761069</v>
      </c>
      <c r="AR17" s="114">
        <v>29.695383150880534</v>
      </c>
      <c r="AS17" s="115">
        <v>0</v>
      </c>
      <c r="AT17" s="111">
        <v>0</v>
      </c>
      <c r="AU17" s="115">
        <v>0</v>
      </c>
      <c r="AV17" s="112" t="e">
        <v>#DIV/0!</v>
      </c>
      <c r="AW17" s="114" t="e">
        <v>#DIV/0!</v>
      </c>
      <c r="AX17" s="117"/>
      <c r="AY17" s="113"/>
      <c r="AZ17" s="115"/>
      <c r="BA17" s="117"/>
      <c r="BB17" s="113"/>
      <c r="BC17" s="115"/>
      <c r="BD17" s="118">
        <v>333256.7</v>
      </c>
      <c r="BE17" s="111">
        <v>166628.35</v>
      </c>
      <c r="BF17" s="113">
        <v>111085.56</v>
      </c>
      <c r="BG17" s="117"/>
      <c r="BH17" s="117"/>
      <c r="BI17" s="119"/>
      <c r="BJ17" s="115">
        <v>0</v>
      </c>
      <c r="BK17" s="111">
        <v>0</v>
      </c>
      <c r="BL17" s="115">
        <v>0</v>
      </c>
      <c r="BM17" s="111"/>
      <c r="BN17" s="111"/>
      <c r="BO17" s="111"/>
      <c r="BP17" s="117"/>
      <c r="BQ17" s="113"/>
      <c r="BR17" s="115"/>
      <c r="BS17" s="112">
        <f t="shared" si="15"/>
        <v>8000</v>
      </c>
      <c r="BT17" s="112">
        <f t="shared" si="16"/>
        <v>4000</v>
      </c>
      <c r="BU17" s="112">
        <f t="shared" si="17"/>
        <v>1747.3789999999999</v>
      </c>
      <c r="BV17" s="112">
        <f t="shared" si="18"/>
        <v>43.684474999999999</v>
      </c>
      <c r="BW17" s="114">
        <f t="shared" si="19"/>
        <v>21.8422375</v>
      </c>
      <c r="BX17" s="115">
        <v>6700</v>
      </c>
      <c r="BY17" s="111">
        <v>3350</v>
      </c>
      <c r="BZ17" s="115">
        <v>1387.0129999999999</v>
      </c>
      <c r="CA17" s="115">
        <v>0</v>
      </c>
      <c r="CB17" s="111">
        <v>0</v>
      </c>
      <c r="CC17" s="115">
        <v>0</v>
      </c>
      <c r="CD17" s="120">
        <v>0</v>
      </c>
      <c r="CE17" s="111">
        <v>0</v>
      </c>
      <c r="CF17" s="115">
        <v>0</v>
      </c>
      <c r="CG17" s="113">
        <v>1300</v>
      </c>
      <c r="CH17" s="111">
        <v>650</v>
      </c>
      <c r="CI17" s="115">
        <v>360.36599999999999</v>
      </c>
      <c r="CJ17" s="115">
        <v>0</v>
      </c>
      <c r="CK17" s="111">
        <v>0</v>
      </c>
      <c r="CL17" s="115">
        <v>0</v>
      </c>
      <c r="CM17" s="120">
        <v>0</v>
      </c>
      <c r="CN17" s="111">
        <v>0</v>
      </c>
      <c r="CO17" s="115">
        <v>0</v>
      </c>
      <c r="CP17" s="117">
        <v>550</v>
      </c>
      <c r="CQ17" s="111">
        <v>275</v>
      </c>
      <c r="CR17" s="115">
        <v>312.7</v>
      </c>
      <c r="CS17" s="115">
        <v>7850</v>
      </c>
      <c r="CT17" s="111">
        <v>3925</v>
      </c>
      <c r="CU17" s="115">
        <v>1503.548</v>
      </c>
      <c r="CV17" s="115">
        <v>4300</v>
      </c>
      <c r="CW17" s="111">
        <v>2150</v>
      </c>
      <c r="CX17" s="115">
        <v>544.048</v>
      </c>
      <c r="CY17" s="117">
        <v>0</v>
      </c>
      <c r="CZ17" s="111">
        <v>0</v>
      </c>
      <c r="DA17" s="115">
        <v>0</v>
      </c>
      <c r="DB17" s="120">
        <v>0</v>
      </c>
      <c r="DC17" s="111">
        <v>0</v>
      </c>
      <c r="DD17" s="115">
        <v>0</v>
      </c>
      <c r="DE17" s="113">
        <v>0</v>
      </c>
      <c r="DF17" s="111">
        <v>0</v>
      </c>
      <c r="DG17" s="115">
        <v>108.8295</v>
      </c>
      <c r="DH17" s="115">
        <v>7000</v>
      </c>
      <c r="DI17" s="111">
        <v>3500</v>
      </c>
      <c r="DJ17" s="115">
        <v>1259.4059999999999</v>
      </c>
      <c r="DK17" s="115">
        <v>0</v>
      </c>
      <c r="DL17" s="112">
        <f t="shared" si="20"/>
        <v>430780.5</v>
      </c>
      <c r="DM17" s="112">
        <f t="shared" si="21"/>
        <v>215390.25</v>
      </c>
      <c r="DN17" s="112">
        <f t="shared" si="22"/>
        <v>130285.07550000001</v>
      </c>
      <c r="DO17" s="115">
        <v>0</v>
      </c>
      <c r="DP17" s="111">
        <v>0</v>
      </c>
      <c r="DQ17" s="115">
        <v>0</v>
      </c>
      <c r="DR17" s="115">
        <v>407183</v>
      </c>
      <c r="DS17" s="111">
        <v>203591.5</v>
      </c>
      <c r="DT17" s="115">
        <v>0</v>
      </c>
      <c r="DU17" s="115">
        <v>0</v>
      </c>
      <c r="DV17" s="111">
        <v>0</v>
      </c>
      <c r="DW17" s="115">
        <v>0</v>
      </c>
      <c r="DX17" s="113">
        <v>0</v>
      </c>
      <c r="DY17" s="111">
        <v>0</v>
      </c>
      <c r="DZ17" s="115">
        <v>0</v>
      </c>
      <c r="EA17" s="115">
        <v>0</v>
      </c>
      <c r="EB17" s="111">
        <v>0</v>
      </c>
      <c r="EC17" s="115">
        <v>0</v>
      </c>
      <c r="ED17" s="113">
        <v>87191.509000000005</v>
      </c>
      <c r="EE17" s="111">
        <v>43595.754500000003</v>
      </c>
      <c r="EF17" s="115">
        <v>0</v>
      </c>
      <c r="EG17" s="115">
        <v>0</v>
      </c>
      <c r="EH17" s="112">
        <f t="shared" si="23"/>
        <v>494374.50900000002</v>
      </c>
      <c r="EI17" s="112">
        <f t="shared" si="24"/>
        <v>247187.25450000001</v>
      </c>
      <c r="EJ17" s="115">
        <f t="shared" si="25"/>
        <v>0</v>
      </c>
    </row>
    <row r="18" spans="1:141" s="121" customFormat="1" ht="16.5" customHeight="1">
      <c r="A18" s="144">
        <v>9</v>
      </c>
      <c r="B18" s="145" t="s">
        <v>245</v>
      </c>
      <c r="C18" s="111">
        <v>134098.90609999999</v>
      </c>
      <c r="D18" s="111">
        <v>149142.0729</v>
      </c>
      <c r="E18" s="146">
        <f t="shared" si="4"/>
        <v>3571460.5100999996</v>
      </c>
      <c r="F18" s="112">
        <f t="shared" si="5"/>
        <v>1785730.2550499998</v>
      </c>
      <c r="G18" s="112">
        <f t="shared" si="6"/>
        <v>344372.22239999997</v>
      </c>
      <c r="H18" s="112">
        <f t="shared" si="0"/>
        <v>19.284671994895312</v>
      </c>
      <c r="I18" s="112">
        <f t="shared" si="1"/>
        <v>9.6423359974476561</v>
      </c>
      <c r="J18" s="112">
        <f t="shared" si="7"/>
        <v>351138.46799999999</v>
      </c>
      <c r="K18" s="112">
        <f t="shared" si="8"/>
        <v>175569.234</v>
      </c>
      <c r="L18" s="112">
        <f t="shared" si="9"/>
        <v>75221.762399999992</v>
      </c>
      <c r="M18" s="112">
        <f t="shared" si="2"/>
        <v>42.844501104333574</v>
      </c>
      <c r="N18" s="112">
        <f t="shared" si="3"/>
        <v>21.422250552166787</v>
      </c>
      <c r="O18" s="112">
        <f t="shared" si="10"/>
        <v>63332.930999999982</v>
      </c>
      <c r="P18" s="112">
        <f t="shared" si="11"/>
        <v>31666.465499999991</v>
      </c>
      <c r="Q18" s="113">
        <f t="shared" si="12"/>
        <v>13413.759000000007</v>
      </c>
      <c r="R18" s="112">
        <f t="shared" si="13"/>
        <v>42.359508041716907</v>
      </c>
      <c r="S18" s="114">
        <f t="shared" si="14"/>
        <v>21.179754020858454</v>
      </c>
      <c r="T18" s="111">
        <v>0</v>
      </c>
      <c r="U18" s="152">
        <v>0</v>
      </c>
      <c r="V18" s="111">
        <v>0</v>
      </c>
      <c r="W18" s="112" t="e">
        <v>#DIV/0!</v>
      </c>
      <c r="X18" s="114" t="e">
        <v>#DIV/0!</v>
      </c>
      <c r="Y18" s="115">
        <v>3000</v>
      </c>
      <c r="Z18" s="111">
        <v>1500</v>
      </c>
      <c r="AA18" s="115">
        <v>732.471</v>
      </c>
      <c r="AB18" s="112">
        <v>48.831400000000002</v>
      </c>
      <c r="AC18" s="114">
        <v>24.415700000000001</v>
      </c>
      <c r="AD18" s="116">
        <v>60332.930999999982</v>
      </c>
      <c r="AE18" s="111">
        <v>30166.465499999991</v>
      </c>
      <c r="AF18" s="147">
        <v>12681.288000000008</v>
      </c>
      <c r="AG18" s="112">
        <v>42.037699113275337</v>
      </c>
      <c r="AH18" s="114">
        <v>21.018849556637669</v>
      </c>
      <c r="AI18" s="115">
        <v>110419.77499999999</v>
      </c>
      <c r="AJ18" s="111">
        <v>55209.887499999997</v>
      </c>
      <c r="AK18" s="115">
        <v>19311.148000000001</v>
      </c>
      <c r="AL18" s="112">
        <v>34.977698514600306</v>
      </c>
      <c r="AM18" s="114">
        <v>17.488849257300153</v>
      </c>
      <c r="AN18" s="115">
        <v>12350</v>
      </c>
      <c r="AO18" s="111">
        <v>6175</v>
      </c>
      <c r="AP18" s="115">
        <v>5611.2359999999999</v>
      </c>
      <c r="AQ18" s="112">
        <v>90.870218623481776</v>
      </c>
      <c r="AR18" s="114">
        <v>45.435109311740888</v>
      </c>
      <c r="AS18" s="115">
        <v>6500</v>
      </c>
      <c r="AT18" s="111">
        <v>3250</v>
      </c>
      <c r="AU18" s="115">
        <v>1873.2</v>
      </c>
      <c r="AV18" s="112">
        <v>57.636923076923075</v>
      </c>
      <c r="AW18" s="114">
        <v>28.818461538461538</v>
      </c>
      <c r="AX18" s="117"/>
      <c r="AY18" s="113"/>
      <c r="AZ18" s="115"/>
      <c r="BA18" s="117"/>
      <c r="BB18" s="113"/>
      <c r="BC18" s="115"/>
      <c r="BD18" s="118">
        <v>805685.7</v>
      </c>
      <c r="BE18" s="111">
        <v>402842.85</v>
      </c>
      <c r="BF18" s="113">
        <v>266862.26</v>
      </c>
      <c r="BG18" s="117"/>
      <c r="BH18" s="117"/>
      <c r="BI18" s="119"/>
      <c r="BJ18" s="115">
        <v>3050.4</v>
      </c>
      <c r="BK18" s="111">
        <v>1525.2</v>
      </c>
      <c r="BL18" s="115">
        <v>628.4</v>
      </c>
      <c r="BM18" s="111"/>
      <c r="BN18" s="111"/>
      <c r="BO18" s="111"/>
      <c r="BP18" s="117"/>
      <c r="BQ18" s="113"/>
      <c r="BR18" s="115"/>
      <c r="BS18" s="112">
        <f t="shared" si="15"/>
        <v>33685.762000000002</v>
      </c>
      <c r="BT18" s="112">
        <f t="shared" si="16"/>
        <v>16842.881000000001</v>
      </c>
      <c r="BU18" s="112">
        <f t="shared" si="17"/>
        <v>8124.04</v>
      </c>
      <c r="BV18" s="112">
        <f t="shared" si="18"/>
        <v>48.234265859860912</v>
      </c>
      <c r="BW18" s="114">
        <f t="shared" si="19"/>
        <v>24.117132929930456</v>
      </c>
      <c r="BX18" s="115">
        <v>26000</v>
      </c>
      <c r="BY18" s="111">
        <v>13000</v>
      </c>
      <c r="BZ18" s="115">
        <v>5850.3209999999999</v>
      </c>
      <c r="CA18" s="115">
        <v>0</v>
      </c>
      <c r="CB18" s="111">
        <v>0</v>
      </c>
      <c r="CC18" s="115">
        <v>0</v>
      </c>
      <c r="CD18" s="120">
        <v>1885.7619999999999</v>
      </c>
      <c r="CE18" s="111">
        <v>942.88099999999997</v>
      </c>
      <c r="CF18" s="115">
        <v>367.71899999999999</v>
      </c>
      <c r="CG18" s="113">
        <v>5800</v>
      </c>
      <c r="CH18" s="111">
        <v>2900</v>
      </c>
      <c r="CI18" s="115">
        <v>1906</v>
      </c>
      <c r="CJ18" s="115">
        <v>0</v>
      </c>
      <c r="CK18" s="111">
        <v>0</v>
      </c>
      <c r="CL18" s="115">
        <v>0</v>
      </c>
      <c r="CM18" s="120">
        <v>399.8</v>
      </c>
      <c r="CN18" s="111">
        <v>199.9</v>
      </c>
      <c r="CO18" s="115">
        <v>399.8</v>
      </c>
      <c r="CP18" s="117">
        <v>30000</v>
      </c>
      <c r="CQ18" s="111">
        <v>15000</v>
      </c>
      <c r="CR18" s="115">
        <v>112</v>
      </c>
      <c r="CS18" s="115">
        <v>78750</v>
      </c>
      <c r="CT18" s="111">
        <v>39375</v>
      </c>
      <c r="CU18" s="115">
        <v>23837.5514</v>
      </c>
      <c r="CV18" s="115">
        <v>41000</v>
      </c>
      <c r="CW18" s="111">
        <v>20500</v>
      </c>
      <c r="CX18" s="115">
        <v>11718.205400000001</v>
      </c>
      <c r="CY18" s="117">
        <v>3000</v>
      </c>
      <c r="CZ18" s="111">
        <v>1500</v>
      </c>
      <c r="DA18" s="115">
        <v>438.82799999999997</v>
      </c>
      <c r="DB18" s="120">
        <v>100</v>
      </c>
      <c r="DC18" s="111">
        <v>50</v>
      </c>
      <c r="DD18" s="115">
        <v>0</v>
      </c>
      <c r="DE18" s="113">
        <v>0</v>
      </c>
      <c r="DF18" s="111">
        <v>0</v>
      </c>
      <c r="DG18" s="115">
        <v>0</v>
      </c>
      <c r="DH18" s="115">
        <v>13000</v>
      </c>
      <c r="DI18" s="111">
        <v>6500</v>
      </c>
      <c r="DJ18" s="115">
        <v>2500</v>
      </c>
      <c r="DK18" s="115">
        <v>0</v>
      </c>
      <c r="DL18" s="112">
        <f t="shared" si="20"/>
        <v>1160274.368</v>
      </c>
      <c r="DM18" s="112">
        <f t="shared" si="21"/>
        <v>580137.18400000001</v>
      </c>
      <c r="DN18" s="112">
        <f t="shared" si="22"/>
        <v>343112.22239999997</v>
      </c>
      <c r="DO18" s="115">
        <v>40250</v>
      </c>
      <c r="DP18" s="111">
        <v>20125</v>
      </c>
      <c r="DQ18" s="115">
        <v>0</v>
      </c>
      <c r="DR18" s="115">
        <v>1769615.3833999999</v>
      </c>
      <c r="DS18" s="111">
        <v>884807.69169999997</v>
      </c>
      <c r="DT18" s="115">
        <v>0</v>
      </c>
      <c r="DU18" s="115">
        <v>0</v>
      </c>
      <c r="DV18" s="111">
        <v>0</v>
      </c>
      <c r="DW18" s="115">
        <v>0</v>
      </c>
      <c r="DX18" s="113">
        <v>601320.75870000001</v>
      </c>
      <c r="DY18" s="111">
        <v>300660.37935</v>
      </c>
      <c r="DZ18" s="115">
        <v>1260</v>
      </c>
      <c r="EA18" s="115">
        <v>0</v>
      </c>
      <c r="EB18" s="111">
        <v>0</v>
      </c>
      <c r="EC18" s="115">
        <v>0</v>
      </c>
      <c r="ED18" s="113">
        <v>120000</v>
      </c>
      <c r="EE18" s="111">
        <v>60000</v>
      </c>
      <c r="EF18" s="115">
        <v>0</v>
      </c>
      <c r="EG18" s="115">
        <v>0</v>
      </c>
      <c r="EH18" s="112">
        <f t="shared" si="23"/>
        <v>2531186.1420999998</v>
      </c>
      <c r="EI18" s="112">
        <f t="shared" si="24"/>
        <v>1265593.0710499999</v>
      </c>
      <c r="EJ18" s="115">
        <f t="shared" si="25"/>
        <v>1260</v>
      </c>
    </row>
    <row r="19" spans="1:141" s="121" customFormat="1" ht="16.5" customHeight="1">
      <c r="A19" s="148">
        <v>10</v>
      </c>
      <c r="B19" s="145" t="s">
        <v>246</v>
      </c>
      <c r="C19" s="111">
        <v>28560.917600000001</v>
      </c>
      <c r="D19" s="111">
        <v>66119.547000000006</v>
      </c>
      <c r="E19" s="146">
        <f t="shared" si="4"/>
        <v>1032976.8</v>
      </c>
      <c r="F19" s="112">
        <f t="shared" si="5"/>
        <v>514071.35</v>
      </c>
      <c r="G19" s="112">
        <f t="shared" si="6"/>
        <v>408270.70399999991</v>
      </c>
      <c r="H19" s="112">
        <f t="shared" si="0"/>
        <v>79.419073636373611</v>
      </c>
      <c r="I19" s="112">
        <f t="shared" si="1"/>
        <v>39.52370508224385</v>
      </c>
      <c r="J19" s="112">
        <f t="shared" si="7"/>
        <v>371267.1</v>
      </c>
      <c r="K19" s="112">
        <f t="shared" si="8"/>
        <v>183216.49999999997</v>
      </c>
      <c r="L19" s="112">
        <f t="shared" si="9"/>
        <v>271527.34399999998</v>
      </c>
      <c r="M19" s="112">
        <f t="shared" si="2"/>
        <v>148.20026798896387</v>
      </c>
      <c r="N19" s="112">
        <f t="shared" si="3"/>
        <v>73.135309861821852</v>
      </c>
      <c r="O19" s="112">
        <f t="shared" si="10"/>
        <v>47900.199999999953</v>
      </c>
      <c r="P19" s="112">
        <f t="shared" si="11"/>
        <v>23950.099999999977</v>
      </c>
      <c r="Q19" s="113">
        <f t="shared" si="12"/>
        <v>8627.5489999999627</v>
      </c>
      <c r="R19" s="112">
        <f t="shared" si="13"/>
        <v>36.023018693032476</v>
      </c>
      <c r="S19" s="114">
        <f t="shared" si="14"/>
        <v>18.011509346516238</v>
      </c>
      <c r="T19" s="111">
        <v>139.5</v>
      </c>
      <c r="U19" s="152">
        <v>69.75</v>
      </c>
      <c r="V19" s="111">
        <v>0</v>
      </c>
      <c r="W19" s="112">
        <v>0</v>
      </c>
      <c r="X19" s="114">
        <v>0</v>
      </c>
      <c r="Y19" s="115">
        <v>5000</v>
      </c>
      <c r="Z19" s="111">
        <v>2500</v>
      </c>
      <c r="AA19" s="115">
        <v>1757.0129999999999</v>
      </c>
      <c r="AB19" s="112">
        <v>70.280519999999996</v>
      </c>
      <c r="AC19" s="114">
        <v>35.140259999999998</v>
      </c>
      <c r="AD19" s="116">
        <v>42760.699999999953</v>
      </c>
      <c r="AE19" s="111">
        <v>21380.349999999977</v>
      </c>
      <c r="AF19" s="147">
        <v>6870.5359999999637</v>
      </c>
      <c r="AG19" s="112">
        <v>32.134815379542296</v>
      </c>
      <c r="AH19" s="114">
        <v>16.067407689771148</v>
      </c>
      <c r="AI19" s="115">
        <v>43738.6</v>
      </c>
      <c r="AJ19" s="111">
        <v>21869.3</v>
      </c>
      <c r="AK19" s="115">
        <v>7652.1719999999996</v>
      </c>
      <c r="AL19" s="112">
        <v>34.990475232403412</v>
      </c>
      <c r="AM19" s="114">
        <v>17.495237616201706</v>
      </c>
      <c r="AN19" s="115">
        <v>1750</v>
      </c>
      <c r="AO19" s="111">
        <v>875</v>
      </c>
      <c r="AP19" s="115">
        <v>909.5</v>
      </c>
      <c r="AQ19" s="112">
        <v>103.94285714285714</v>
      </c>
      <c r="AR19" s="114">
        <v>51.971428571428568</v>
      </c>
      <c r="AS19" s="115">
        <v>0</v>
      </c>
      <c r="AT19" s="111">
        <v>0</v>
      </c>
      <c r="AU19" s="115">
        <v>0</v>
      </c>
      <c r="AV19" s="112" t="e">
        <v>#DIV/0!</v>
      </c>
      <c r="AW19" s="114" t="e">
        <v>#DIV/0!</v>
      </c>
      <c r="AX19" s="117"/>
      <c r="AY19" s="113"/>
      <c r="AZ19" s="115"/>
      <c r="BA19" s="117"/>
      <c r="BB19" s="113"/>
      <c r="BC19" s="115"/>
      <c r="BD19" s="118">
        <v>412709.5</v>
      </c>
      <c r="BE19" s="111">
        <v>206354.75</v>
      </c>
      <c r="BF19" s="113">
        <v>136743.35999999999</v>
      </c>
      <c r="BG19" s="117"/>
      <c r="BH19" s="117"/>
      <c r="BI19" s="119"/>
      <c r="BJ19" s="115">
        <v>0</v>
      </c>
      <c r="BK19" s="111">
        <v>0</v>
      </c>
      <c r="BL19" s="115">
        <v>0</v>
      </c>
      <c r="BM19" s="111"/>
      <c r="BN19" s="111"/>
      <c r="BO19" s="111"/>
      <c r="BP19" s="117"/>
      <c r="BQ19" s="113"/>
      <c r="BR19" s="115"/>
      <c r="BS19" s="112">
        <f t="shared" si="15"/>
        <v>5834.1</v>
      </c>
      <c r="BT19" s="112">
        <f t="shared" si="16"/>
        <v>500</v>
      </c>
      <c r="BU19" s="112">
        <f t="shared" si="17"/>
        <v>1939.124</v>
      </c>
      <c r="BV19" s="112">
        <f t="shared" si="18"/>
        <v>387.82480000000004</v>
      </c>
      <c r="BW19" s="114">
        <f t="shared" si="19"/>
        <v>33.237757323323223</v>
      </c>
      <c r="BX19" s="115">
        <v>0</v>
      </c>
      <c r="BY19" s="111">
        <v>0</v>
      </c>
      <c r="BZ19" s="115">
        <v>1639.124</v>
      </c>
      <c r="CA19" s="115">
        <v>4834.1000000000004</v>
      </c>
      <c r="CB19" s="111">
        <v>0</v>
      </c>
      <c r="CC19" s="115">
        <v>0</v>
      </c>
      <c r="CD19" s="120">
        <v>0</v>
      </c>
      <c r="CE19" s="111">
        <v>0</v>
      </c>
      <c r="CF19" s="115">
        <v>0</v>
      </c>
      <c r="CG19" s="113">
        <v>1000</v>
      </c>
      <c r="CH19" s="111">
        <v>500</v>
      </c>
      <c r="CI19" s="115">
        <v>300</v>
      </c>
      <c r="CJ19" s="115">
        <v>0</v>
      </c>
      <c r="CK19" s="111">
        <v>0</v>
      </c>
      <c r="CL19" s="115">
        <v>0</v>
      </c>
      <c r="CM19" s="120">
        <v>0</v>
      </c>
      <c r="CN19" s="111">
        <v>0</v>
      </c>
      <c r="CO19" s="115">
        <v>0</v>
      </c>
      <c r="CP19" s="117">
        <v>4900</v>
      </c>
      <c r="CQ19" s="111">
        <v>2450</v>
      </c>
      <c r="CR19" s="115">
        <v>182.58</v>
      </c>
      <c r="CS19" s="115">
        <v>9387.2999999999993</v>
      </c>
      <c r="CT19" s="111">
        <v>4693.6499999999996</v>
      </c>
      <c r="CU19" s="115">
        <v>1730.2190000000001</v>
      </c>
      <c r="CV19" s="115">
        <v>7671.3</v>
      </c>
      <c r="CW19" s="111">
        <v>3835.65</v>
      </c>
      <c r="CX19" s="115">
        <v>1130.0889999999999</v>
      </c>
      <c r="CY19" s="117">
        <v>500</v>
      </c>
      <c r="CZ19" s="111">
        <v>250</v>
      </c>
      <c r="DA19" s="115">
        <v>29.3</v>
      </c>
      <c r="DB19" s="120">
        <v>0</v>
      </c>
      <c r="DC19" s="111">
        <v>0</v>
      </c>
      <c r="DD19" s="115">
        <v>0</v>
      </c>
      <c r="DE19" s="113">
        <v>0</v>
      </c>
      <c r="DF19" s="111">
        <v>0</v>
      </c>
      <c r="DG19" s="115">
        <v>0</v>
      </c>
      <c r="DH19" s="115">
        <v>257256.9</v>
      </c>
      <c r="DI19" s="111">
        <v>128628.45</v>
      </c>
      <c r="DJ19" s="115">
        <v>250456.9</v>
      </c>
      <c r="DK19" s="115">
        <v>0</v>
      </c>
      <c r="DL19" s="112">
        <f t="shared" si="20"/>
        <v>783976.6</v>
      </c>
      <c r="DM19" s="112">
        <f t="shared" si="21"/>
        <v>389571.24999999994</v>
      </c>
      <c r="DN19" s="112">
        <f t="shared" si="22"/>
        <v>408270.70399999991</v>
      </c>
      <c r="DO19" s="115">
        <v>0</v>
      </c>
      <c r="DP19" s="111">
        <v>0</v>
      </c>
      <c r="DQ19" s="115">
        <v>0</v>
      </c>
      <c r="DR19" s="115">
        <v>249000.2</v>
      </c>
      <c r="DS19" s="111">
        <v>124500.1</v>
      </c>
      <c r="DT19" s="115">
        <v>0</v>
      </c>
      <c r="DU19" s="115">
        <v>0</v>
      </c>
      <c r="DV19" s="111">
        <v>0</v>
      </c>
      <c r="DW19" s="115">
        <v>0</v>
      </c>
      <c r="DX19" s="113">
        <v>0</v>
      </c>
      <c r="DY19" s="111">
        <v>0</v>
      </c>
      <c r="DZ19" s="115">
        <v>0</v>
      </c>
      <c r="EA19" s="115">
        <v>0</v>
      </c>
      <c r="EB19" s="111">
        <v>0</v>
      </c>
      <c r="EC19" s="115">
        <v>0</v>
      </c>
      <c r="ED19" s="113">
        <v>18417.009999999998</v>
      </c>
      <c r="EE19" s="111">
        <v>9208.5049999999992</v>
      </c>
      <c r="EF19" s="115">
        <v>18417.009999999998</v>
      </c>
      <c r="EG19" s="115">
        <v>0</v>
      </c>
      <c r="EH19" s="112">
        <f t="shared" si="23"/>
        <v>267417.21000000002</v>
      </c>
      <c r="EI19" s="112">
        <f t="shared" si="24"/>
        <v>133708.60500000001</v>
      </c>
      <c r="EJ19" s="115">
        <f t="shared" si="25"/>
        <v>18417.009999999998</v>
      </c>
    </row>
    <row r="20" spans="1:141" s="121" customFormat="1" ht="16.5" customHeight="1">
      <c r="A20" s="144">
        <v>11</v>
      </c>
      <c r="B20" s="145" t="s">
        <v>247</v>
      </c>
      <c r="C20" s="111">
        <v>48187.850200000001</v>
      </c>
      <c r="D20" s="111">
        <v>133086.89259999999</v>
      </c>
      <c r="E20" s="146">
        <f t="shared" si="4"/>
        <v>957666.36600000004</v>
      </c>
      <c r="F20" s="112">
        <f t="shared" si="5"/>
        <v>478833.18300000002</v>
      </c>
      <c r="G20" s="112">
        <f t="shared" si="6"/>
        <v>108758.75499999999</v>
      </c>
      <c r="H20" s="112">
        <f t="shared" si="0"/>
        <v>22.713286977857585</v>
      </c>
      <c r="I20" s="112">
        <f t="shared" si="1"/>
        <v>11.356643488928793</v>
      </c>
      <c r="J20" s="112">
        <f t="shared" si="7"/>
        <v>104088.166</v>
      </c>
      <c r="K20" s="112">
        <f t="shared" si="8"/>
        <v>52044.082999999999</v>
      </c>
      <c r="L20" s="112">
        <f t="shared" si="9"/>
        <v>19417.154999999995</v>
      </c>
      <c r="M20" s="112">
        <f t="shared" si="2"/>
        <v>37.309053941828502</v>
      </c>
      <c r="N20" s="112">
        <f t="shared" si="3"/>
        <v>18.654526970914251</v>
      </c>
      <c r="O20" s="112">
        <f t="shared" si="10"/>
        <v>39517.805999999997</v>
      </c>
      <c r="P20" s="112">
        <f t="shared" si="11"/>
        <v>19758.902999999998</v>
      </c>
      <c r="Q20" s="113">
        <f t="shared" si="12"/>
        <v>6852.569999999997</v>
      </c>
      <c r="R20" s="112">
        <f t="shared" si="13"/>
        <v>34.68092332858761</v>
      </c>
      <c r="S20" s="114">
        <f t="shared" si="14"/>
        <v>17.340461664293805</v>
      </c>
      <c r="T20" s="111">
        <v>50</v>
      </c>
      <c r="U20" s="152">
        <v>25</v>
      </c>
      <c r="V20" s="111">
        <v>13.35</v>
      </c>
      <c r="W20" s="112">
        <v>53.400000000000006</v>
      </c>
      <c r="X20" s="114">
        <v>26.700000000000003</v>
      </c>
      <c r="Y20" s="115">
        <v>3250</v>
      </c>
      <c r="Z20" s="111">
        <v>1625</v>
      </c>
      <c r="AA20" s="115">
        <v>2545.85</v>
      </c>
      <c r="AB20" s="112">
        <v>156.66769230769231</v>
      </c>
      <c r="AC20" s="114">
        <v>78.333846153846153</v>
      </c>
      <c r="AD20" s="116">
        <v>36217.805999999997</v>
      </c>
      <c r="AE20" s="111">
        <v>18108.902999999998</v>
      </c>
      <c r="AF20" s="147">
        <v>4293.3699999999972</v>
      </c>
      <c r="AG20" s="112">
        <v>23.708614486476613</v>
      </c>
      <c r="AH20" s="114">
        <v>11.854307243238306</v>
      </c>
      <c r="AI20" s="115">
        <v>28534.86</v>
      </c>
      <c r="AJ20" s="111">
        <v>14267.43</v>
      </c>
      <c r="AK20" s="115">
        <v>5085.8339999999998</v>
      </c>
      <c r="AL20" s="112">
        <v>35.646461906594247</v>
      </c>
      <c r="AM20" s="114">
        <v>17.823230953297124</v>
      </c>
      <c r="AN20" s="115">
        <v>620</v>
      </c>
      <c r="AO20" s="111">
        <v>310</v>
      </c>
      <c r="AP20" s="115">
        <v>426</v>
      </c>
      <c r="AQ20" s="112">
        <v>137.41935483870969</v>
      </c>
      <c r="AR20" s="114">
        <v>68.709677419354847</v>
      </c>
      <c r="AS20" s="115">
        <v>0</v>
      </c>
      <c r="AT20" s="111">
        <v>0</v>
      </c>
      <c r="AU20" s="115">
        <v>0</v>
      </c>
      <c r="AV20" s="112" t="e">
        <v>#DIV/0!</v>
      </c>
      <c r="AW20" s="114" t="e">
        <v>#DIV/0!</v>
      </c>
      <c r="AX20" s="117"/>
      <c r="AY20" s="113"/>
      <c r="AZ20" s="115"/>
      <c r="BA20" s="117"/>
      <c r="BB20" s="113"/>
      <c r="BC20" s="115"/>
      <c r="BD20" s="118">
        <v>269700.2</v>
      </c>
      <c r="BE20" s="111">
        <v>134850.1</v>
      </c>
      <c r="BF20" s="113">
        <v>89341.6</v>
      </c>
      <c r="BG20" s="117"/>
      <c r="BH20" s="117"/>
      <c r="BI20" s="119"/>
      <c r="BJ20" s="115">
        <v>0</v>
      </c>
      <c r="BK20" s="111">
        <v>0</v>
      </c>
      <c r="BL20" s="115">
        <v>0</v>
      </c>
      <c r="BM20" s="111"/>
      <c r="BN20" s="111"/>
      <c r="BO20" s="111"/>
      <c r="BP20" s="117"/>
      <c r="BQ20" s="113"/>
      <c r="BR20" s="115"/>
      <c r="BS20" s="112">
        <f t="shared" si="15"/>
        <v>12391.5</v>
      </c>
      <c r="BT20" s="112">
        <f t="shared" si="16"/>
        <v>6195.75</v>
      </c>
      <c r="BU20" s="112">
        <f t="shared" si="17"/>
        <v>3564.3049999999998</v>
      </c>
      <c r="BV20" s="112">
        <f t="shared" si="18"/>
        <v>57.528224992938704</v>
      </c>
      <c r="BW20" s="114">
        <f t="shared" si="19"/>
        <v>28.764112496469352</v>
      </c>
      <c r="BX20" s="115">
        <v>11551.5</v>
      </c>
      <c r="BY20" s="111">
        <v>5775.75</v>
      </c>
      <c r="BZ20" s="115">
        <v>3264.3049999999998</v>
      </c>
      <c r="CA20" s="115">
        <v>0</v>
      </c>
      <c r="CB20" s="111">
        <v>0</v>
      </c>
      <c r="CC20" s="115">
        <v>0</v>
      </c>
      <c r="CD20" s="120">
        <v>0</v>
      </c>
      <c r="CE20" s="111">
        <v>0</v>
      </c>
      <c r="CF20" s="115">
        <v>0</v>
      </c>
      <c r="CG20" s="113">
        <v>840</v>
      </c>
      <c r="CH20" s="111">
        <v>420</v>
      </c>
      <c r="CI20" s="115">
        <v>300</v>
      </c>
      <c r="CJ20" s="115">
        <v>0</v>
      </c>
      <c r="CK20" s="111">
        <v>0</v>
      </c>
      <c r="CL20" s="115">
        <v>0</v>
      </c>
      <c r="CM20" s="120">
        <v>0</v>
      </c>
      <c r="CN20" s="111">
        <v>0</v>
      </c>
      <c r="CO20" s="115">
        <v>0</v>
      </c>
      <c r="CP20" s="117">
        <v>0</v>
      </c>
      <c r="CQ20" s="111">
        <v>0</v>
      </c>
      <c r="CR20" s="115">
        <v>0</v>
      </c>
      <c r="CS20" s="115">
        <v>7624</v>
      </c>
      <c r="CT20" s="111">
        <v>3812</v>
      </c>
      <c r="CU20" s="115">
        <v>2504.52</v>
      </c>
      <c r="CV20" s="115">
        <v>4160</v>
      </c>
      <c r="CW20" s="111">
        <v>2080</v>
      </c>
      <c r="CX20" s="115">
        <v>1127.9100000000001</v>
      </c>
      <c r="CY20" s="117">
        <v>300</v>
      </c>
      <c r="CZ20" s="111">
        <v>150</v>
      </c>
      <c r="DA20" s="115">
        <v>17.225999999999999</v>
      </c>
      <c r="DB20" s="120">
        <v>100</v>
      </c>
      <c r="DC20" s="111">
        <v>50</v>
      </c>
      <c r="DD20" s="115">
        <v>0</v>
      </c>
      <c r="DE20" s="113">
        <v>0</v>
      </c>
      <c r="DF20" s="111">
        <v>0</v>
      </c>
      <c r="DG20" s="115">
        <v>0</v>
      </c>
      <c r="DH20" s="115">
        <v>15000</v>
      </c>
      <c r="DI20" s="111">
        <v>7500</v>
      </c>
      <c r="DJ20" s="115">
        <v>966.7</v>
      </c>
      <c r="DK20" s="115">
        <v>0</v>
      </c>
      <c r="DL20" s="112">
        <f t="shared" si="20"/>
        <v>373788.36600000004</v>
      </c>
      <c r="DM20" s="112">
        <f t="shared" si="21"/>
        <v>186894.18300000002</v>
      </c>
      <c r="DN20" s="112">
        <f t="shared" si="22"/>
        <v>108758.75499999999</v>
      </c>
      <c r="DO20" s="115">
        <v>25600</v>
      </c>
      <c r="DP20" s="111">
        <v>12800</v>
      </c>
      <c r="DQ20" s="115">
        <v>0</v>
      </c>
      <c r="DR20" s="115">
        <v>558278</v>
      </c>
      <c r="DS20" s="111">
        <v>279139</v>
      </c>
      <c r="DT20" s="115">
        <v>0</v>
      </c>
      <c r="DU20" s="115">
        <v>0</v>
      </c>
      <c r="DV20" s="111">
        <v>0</v>
      </c>
      <c r="DW20" s="115">
        <v>0</v>
      </c>
      <c r="DX20" s="113">
        <v>0</v>
      </c>
      <c r="DY20" s="111">
        <v>0</v>
      </c>
      <c r="DZ20" s="115">
        <v>0</v>
      </c>
      <c r="EA20" s="115">
        <v>0</v>
      </c>
      <c r="EB20" s="111">
        <v>0</v>
      </c>
      <c r="EC20" s="115">
        <v>0</v>
      </c>
      <c r="ED20" s="113">
        <v>76553.257199999993</v>
      </c>
      <c r="EE20" s="111">
        <v>38276.628599999996</v>
      </c>
      <c r="EF20" s="115">
        <v>0</v>
      </c>
      <c r="EG20" s="115">
        <v>0</v>
      </c>
      <c r="EH20" s="112">
        <f t="shared" si="23"/>
        <v>660431.25719999999</v>
      </c>
      <c r="EI20" s="112">
        <f t="shared" si="24"/>
        <v>330215.6286</v>
      </c>
      <c r="EJ20" s="115">
        <f t="shared" si="25"/>
        <v>0</v>
      </c>
    </row>
    <row r="21" spans="1:141" s="122" customFormat="1" ht="19.5" customHeight="1">
      <c r="A21" s="149"/>
      <c r="B21" s="150" t="s">
        <v>44</v>
      </c>
      <c r="C21" s="112">
        <f>SUM(C10:C20)</f>
        <v>7085772.0876000011</v>
      </c>
      <c r="D21" s="112">
        <f>SUM(D10:D20)</f>
        <v>3843031.8814999992</v>
      </c>
      <c r="E21" s="112">
        <f>SUM(E10:E20)</f>
        <v>33490951.526100002</v>
      </c>
      <c r="F21" s="112">
        <f>SUM(F10:F20)</f>
        <v>16743058.71305</v>
      </c>
      <c r="G21" s="112">
        <f>SUM(G10:G20)</f>
        <v>5761167.5573000005</v>
      </c>
      <c r="H21" s="112">
        <f t="shared" si="0"/>
        <v>34.409289581058374</v>
      </c>
      <c r="I21" s="112">
        <f t="shared" si="1"/>
        <v>17.20216146385162</v>
      </c>
      <c r="J21" s="112">
        <f>SUM(J10:J20)</f>
        <v>4225415.4340000004</v>
      </c>
      <c r="K21" s="112">
        <f>SUM(K10:K20)</f>
        <v>2110290.6669999999</v>
      </c>
      <c r="L21" s="112">
        <f>SUM(L10:L20)</f>
        <v>1202911.0528000002</v>
      </c>
      <c r="M21" s="112">
        <f t="shared" si="2"/>
        <v>57.002150064477362</v>
      </c>
      <c r="N21" s="112">
        <f t="shared" si="3"/>
        <v>28.468468286472397</v>
      </c>
      <c r="O21" s="112">
        <f>SUM(O10:O20)</f>
        <v>864551.63699999999</v>
      </c>
      <c r="P21" s="112">
        <f>SUM(P10:P20)</f>
        <v>432275.81849999999</v>
      </c>
      <c r="Q21" s="112">
        <f>SUM(Q10:Q20)</f>
        <v>164870.58010000005</v>
      </c>
      <c r="R21" s="112">
        <f>Q21/P21*100</f>
        <v>38.140134850036738</v>
      </c>
      <c r="S21" s="112">
        <f>Q21/O21*100</f>
        <v>19.070067425018369</v>
      </c>
      <c r="T21" s="112">
        <f>SUM(T10:T20)</f>
        <v>12550.6</v>
      </c>
      <c r="U21" s="112">
        <f>SUM(U10:U20)</f>
        <v>6275.3</v>
      </c>
      <c r="V21" s="112">
        <f>SUM(V10:V20)</f>
        <v>3100.2850000000003</v>
      </c>
      <c r="W21" s="112">
        <f t="shared" ref="W21" si="26">V21/U21*100</f>
        <v>49.404570299427917</v>
      </c>
      <c r="X21" s="114">
        <f t="shared" ref="X21:X22" si="27">V21/T21*100</f>
        <v>24.702285149713958</v>
      </c>
      <c r="Y21" s="112">
        <f>SUM(Y10:Y20)</f>
        <v>44485</v>
      </c>
      <c r="Z21" s="112">
        <f>SUM(Z10:Z20)</f>
        <v>22242.5</v>
      </c>
      <c r="AA21" s="112">
        <f>SUM(AA10:AA20)</f>
        <v>16833.009999999998</v>
      </c>
      <c r="AB21" s="112">
        <f t="shared" ref="AB21:AB22" si="28">AA21/Z21*100</f>
        <v>75.679487467685718</v>
      </c>
      <c r="AC21" s="114">
        <f t="shared" ref="AC21" si="29">AA21/Y21*100</f>
        <v>37.839743733842859</v>
      </c>
      <c r="AD21" s="112">
        <f>SUM(AD10:AD20)</f>
        <v>807516.03699999989</v>
      </c>
      <c r="AE21" s="112">
        <f>SUM(AE10:AE20)</f>
        <v>403758.01849999995</v>
      </c>
      <c r="AF21" s="112">
        <f>SUM(AF10:AF20)</f>
        <v>144937.28510000001</v>
      </c>
      <c r="AG21" s="112">
        <f t="shared" ref="AG21" si="30">AF21/AE21*100</f>
        <v>35.897066673364414</v>
      </c>
      <c r="AH21" s="114">
        <f t="shared" ref="AH21" si="31">AF21/AD21*100</f>
        <v>17.948533336682207</v>
      </c>
      <c r="AI21" s="112">
        <f>SUM(AI10:AI20)</f>
        <v>1683708.2350000001</v>
      </c>
      <c r="AJ21" s="112">
        <f>SUM(AJ10:AJ20)</f>
        <v>841854.11750000005</v>
      </c>
      <c r="AK21" s="112">
        <f>SUM(AK10:AK20)</f>
        <v>371018.64899999992</v>
      </c>
      <c r="AL21" s="112">
        <f>AK21/AJ21*100</f>
        <v>44.071608285505583</v>
      </c>
      <c r="AM21" s="112">
        <f>AK21/AI21*100</f>
        <v>22.035804142752792</v>
      </c>
      <c r="AN21" s="112">
        <f>SUM(AN10:AN20)</f>
        <v>174541.64499999999</v>
      </c>
      <c r="AO21" s="112">
        <f>SUM(AO10:AO20)</f>
        <v>87270.822499999995</v>
      </c>
      <c r="AP21" s="112">
        <f>SUM(AP10:AP20)</f>
        <v>79854.26999999999</v>
      </c>
      <c r="AQ21" s="112">
        <f>AP21/AO21*100</f>
        <v>91.501681446854704</v>
      </c>
      <c r="AR21" s="112">
        <f>AP21/AN21*100</f>
        <v>45.750840723427352</v>
      </c>
      <c r="AS21" s="112">
        <f>SUM(AS10:AS20)</f>
        <v>84300</v>
      </c>
      <c r="AT21" s="112">
        <f>SUM(AT10:AT20)</f>
        <v>42150</v>
      </c>
      <c r="AU21" s="112">
        <f>SUM(AU10:AU20)</f>
        <v>21133.808000000001</v>
      </c>
      <c r="AV21" s="112">
        <f>AU21/AT21*100</f>
        <v>50.13952075919336</v>
      </c>
      <c r="AW21" s="112">
        <f>AU21/AS21*100</f>
        <v>25.06976037959668</v>
      </c>
      <c r="AX21" s="112">
        <f t="shared" ref="AX21:BO21" si="32">SUM(AX10:AX20)</f>
        <v>0</v>
      </c>
      <c r="AY21" s="112">
        <f t="shared" si="32"/>
        <v>0</v>
      </c>
      <c r="AZ21" s="112">
        <f t="shared" si="32"/>
        <v>0</v>
      </c>
      <c r="BA21" s="112">
        <f t="shared" si="32"/>
        <v>0</v>
      </c>
      <c r="BB21" s="112">
        <f t="shared" si="32"/>
        <v>0</v>
      </c>
      <c r="BC21" s="112">
        <f t="shared" si="32"/>
        <v>0</v>
      </c>
      <c r="BD21" s="112">
        <f t="shared" si="32"/>
        <v>12731371.099999998</v>
      </c>
      <c r="BE21" s="112">
        <f t="shared" si="32"/>
        <v>6365685.5499999989</v>
      </c>
      <c r="BF21" s="112">
        <f t="shared" si="32"/>
        <v>4227047.22</v>
      </c>
      <c r="BG21" s="112">
        <f t="shared" si="32"/>
        <v>0</v>
      </c>
      <c r="BH21" s="112">
        <f t="shared" si="32"/>
        <v>0</v>
      </c>
      <c r="BI21" s="112">
        <f t="shared" si="32"/>
        <v>0</v>
      </c>
      <c r="BJ21" s="112">
        <f t="shared" si="32"/>
        <v>9151.1</v>
      </c>
      <c r="BK21" s="112">
        <f t="shared" si="32"/>
        <v>4575.55</v>
      </c>
      <c r="BL21" s="112">
        <f t="shared" si="32"/>
        <v>3321.4</v>
      </c>
      <c r="BM21" s="112">
        <f t="shared" si="32"/>
        <v>0</v>
      </c>
      <c r="BN21" s="112">
        <f t="shared" si="32"/>
        <v>0</v>
      </c>
      <c r="BO21" s="112">
        <f t="shared" si="32"/>
        <v>0</v>
      </c>
      <c r="BP21" s="112">
        <f t="shared" ref="BP21:EA21" si="33">SUM(BP10:BP20)</f>
        <v>0</v>
      </c>
      <c r="BQ21" s="112">
        <f t="shared" si="33"/>
        <v>0</v>
      </c>
      <c r="BR21" s="112">
        <f t="shared" si="33"/>
        <v>0</v>
      </c>
      <c r="BS21" s="112">
        <f t="shared" si="33"/>
        <v>303338.16199999995</v>
      </c>
      <c r="BT21" s="112">
        <f t="shared" si="33"/>
        <v>149252.03099999999</v>
      </c>
      <c r="BU21" s="112">
        <f t="shared" si="33"/>
        <v>73829.506599999979</v>
      </c>
      <c r="BV21" s="112">
        <f>BU21/BT21*100</f>
        <v>49.466332957304935</v>
      </c>
      <c r="BW21" s="112">
        <f>BU21/BS21*100</f>
        <v>24.33901033527064</v>
      </c>
      <c r="BX21" s="112">
        <f t="shared" si="33"/>
        <v>245463.3</v>
      </c>
      <c r="BY21" s="112">
        <f t="shared" si="33"/>
        <v>122731.65</v>
      </c>
      <c r="BZ21" s="112">
        <f t="shared" si="33"/>
        <v>57399.468600000007</v>
      </c>
      <c r="CA21" s="112">
        <f t="shared" si="33"/>
        <v>4834.1000000000004</v>
      </c>
      <c r="CB21" s="112">
        <f t="shared" si="33"/>
        <v>0</v>
      </c>
      <c r="CC21" s="112">
        <f t="shared" si="33"/>
        <v>60</v>
      </c>
      <c r="CD21" s="112">
        <f t="shared" si="33"/>
        <v>1885.7619999999999</v>
      </c>
      <c r="CE21" s="112">
        <f t="shared" si="33"/>
        <v>942.88099999999997</v>
      </c>
      <c r="CF21" s="112">
        <f t="shared" si="33"/>
        <v>367.71899999999999</v>
      </c>
      <c r="CG21" s="112">
        <f t="shared" si="33"/>
        <v>51155</v>
      </c>
      <c r="CH21" s="112">
        <f t="shared" si="33"/>
        <v>25577.5</v>
      </c>
      <c r="CI21" s="112">
        <f t="shared" si="33"/>
        <v>16002.319000000001</v>
      </c>
      <c r="CJ21" s="112">
        <f t="shared" si="33"/>
        <v>0</v>
      </c>
      <c r="CK21" s="112">
        <f t="shared" si="33"/>
        <v>0</v>
      </c>
      <c r="CL21" s="112">
        <f t="shared" si="33"/>
        <v>0</v>
      </c>
      <c r="CM21" s="112">
        <f t="shared" si="33"/>
        <v>7597.2</v>
      </c>
      <c r="CN21" s="112">
        <f t="shared" si="33"/>
        <v>3798.6</v>
      </c>
      <c r="CO21" s="112">
        <f t="shared" si="33"/>
        <v>2798.6000000000004</v>
      </c>
      <c r="CP21" s="112">
        <f t="shared" si="33"/>
        <v>37900</v>
      </c>
      <c r="CQ21" s="112">
        <f t="shared" si="33"/>
        <v>18950</v>
      </c>
      <c r="CR21" s="112">
        <f t="shared" si="33"/>
        <v>1825.6679999999999</v>
      </c>
      <c r="CS21" s="112">
        <f t="shared" si="33"/>
        <v>652330.4</v>
      </c>
      <c r="CT21" s="112">
        <f t="shared" si="33"/>
        <v>326165.2</v>
      </c>
      <c r="CU21" s="112">
        <f t="shared" si="33"/>
        <v>219183.5735</v>
      </c>
      <c r="CV21" s="112">
        <f t="shared" si="33"/>
        <v>368814.6</v>
      </c>
      <c r="CW21" s="112">
        <f t="shared" si="33"/>
        <v>184407.3</v>
      </c>
      <c r="CX21" s="112">
        <f t="shared" si="33"/>
        <v>108735.9381</v>
      </c>
      <c r="CY21" s="112">
        <f t="shared" si="33"/>
        <v>12600</v>
      </c>
      <c r="CZ21" s="112">
        <f t="shared" si="33"/>
        <v>6300</v>
      </c>
      <c r="DA21" s="112">
        <f t="shared" si="33"/>
        <v>4053.7146000000002</v>
      </c>
      <c r="DB21" s="112">
        <f t="shared" si="33"/>
        <v>3600</v>
      </c>
      <c r="DC21" s="112">
        <f t="shared" si="33"/>
        <v>1800</v>
      </c>
      <c r="DD21" s="112">
        <f t="shared" si="33"/>
        <v>1868.6580000000001</v>
      </c>
      <c r="DE21" s="112">
        <f t="shared" si="33"/>
        <v>0</v>
      </c>
      <c r="DF21" s="112">
        <f t="shared" si="33"/>
        <v>0</v>
      </c>
      <c r="DG21" s="112">
        <f t="shared" si="33"/>
        <v>108.8295</v>
      </c>
      <c r="DH21" s="112">
        <f t="shared" si="33"/>
        <v>408545.35499999998</v>
      </c>
      <c r="DI21" s="112">
        <f t="shared" si="33"/>
        <v>204272.67749999999</v>
      </c>
      <c r="DJ21" s="112">
        <f t="shared" si="33"/>
        <v>265272.625</v>
      </c>
      <c r="DK21" s="112">
        <f t="shared" si="33"/>
        <v>-26149.692900000002</v>
      </c>
      <c r="DL21" s="112">
        <f t="shared" si="33"/>
        <v>16973534.833999999</v>
      </c>
      <c r="DM21" s="112">
        <f t="shared" si="33"/>
        <v>8484350.3670000006</v>
      </c>
      <c r="DN21" s="112">
        <f t="shared" si="33"/>
        <v>5436187.1023000004</v>
      </c>
      <c r="DO21" s="112">
        <f t="shared" si="33"/>
        <v>70850</v>
      </c>
      <c r="DP21" s="112">
        <f t="shared" si="33"/>
        <v>35425</v>
      </c>
      <c r="DQ21" s="112">
        <f t="shared" si="33"/>
        <v>5000</v>
      </c>
      <c r="DR21" s="112">
        <f t="shared" si="33"/>
        <v>15179645.9334</v>
      </c>
      <c r="DS21" s="112">
        <f t="shared" si="33"/>
        <v>7589822.9666999998</v>
      </c>
      <c r="DT21" s="112">
        <f t="shared" si="33"/>
        <v>175747.16999999998</v>
      </c>
      <c r="DU21" s="112">
        <f t="shared" si="33"/>
        <v>0</v>
      </c>
      <c r="DV21" s="112">
        <f t="shared" si="33"/>
        <v>0</v>
      </c>
      <c r="DW21" s="112">
        <f t="shared" si="33"/>
        <v>0</v>
      </c>
      <c r="DX21" s="112">
        <f t="shared" si="33"/>
        <v>1266920.7587000001</v>
      </c>
      <c r="DY21" s="112">
        <f t="shared" si="33"/>
        <v>633460.37935000006</v>
      </c>
      <c r="DZ21" s="112">
        <f t="shared" si="33"/>
        <v>144233.285</v>
      </c>
      <c r="EA21" s="112">
        <f t="shared" si="33"/>
        <v>0</v>
      </c>
      <c r="EB21" s="112">
        <f t="shared" ref="EB21:EJ21" si="34">SUM(EB10:EB20)</f>
        <v>0</v>
      </c>
      <c r="EC21" s="112">
        <f t="shared" si="34"/>
        <v>0</v>
      </c>
      <c r="ED21" s="112">
        <f t="shared" si="34"/>
        <v>1716815.0792</v>
      </c>
      <c r="EE21" s="112">
        <f t="shared" si="34"/>
        <v>858407.53960000002</v>
      </c>
      <c r="EF21" s="112">
        <f t="shared" si="34"/>
        <v>730417.01</v>
      </c>
      <c r="EG21" s="112">
        <f t="shared" si="34"/>
        <v>0</v>
      </c>
      <c r="EH21" s="112">
        <f t="shared" si="34"/>
        <v>18234231.771299999</v>
      </c>
      <c r="EI21" s="112">
        <f t="shared" si="34"/>
        <v>9117115.8856499996</v>
      </c>
      <c r="EJ21" s="112">
        <f t="shared" si="34"/>
        <v>1055397.4650000001</v>
      </c>
    </row>
    <row r="22" spans="1:141" ht="9" hidden="1" customHeight="1">
      <c r="X22" s="114" t="e">
        <f t="shared" si="27"/>
        <v>#DIV/0!</v>
      </c>
      <c r="AB22" s="112" t="e">
        <f t="shared" si="28"/>
        <v>#DIV/0!</v>
      </c>
    </row>
    <row r="23" spans="1:141">
      <c r="G23" s="109"/>
      <c r="H23" s="109"/>
      <c r="I23" s="109"/>
      <c r="J23" s="153"/>
      <c r="K23" s="153"/>
      <c r="Q23" s="151"/>
      <c r="T23" s="151"/>
      <c r="U23" s="151"/>
      <c r="DB23" s="151"/>
      <c r="DD23" s="151"/>
      <c r="DE23" s="151"/>
      <c r="DI23" s="151"/>
      <c r="DJ23" s="151"/>
      <c r="DK23" s="151"/>
      <c r="DL23" s="151"/>
      <c r="DM23" s="151"/>
      <c r="DN23" s="151"/>
      <c r="DO23" s="151"/>
      <c r="DQ23" s="151"/>
      <c r="DR23" s="151"/>
      <c r="DS23" s="151"/>
      <c r="DX23" s="151"/>
      <c r="DY23" s="151"/>
      <c r="DZ23" s="151"/>
      <c r="EA23" s="151"/>
      <c r="EB23" s="151"/>
      <c r="EC23" s="151"/>
      <c r="ED23" s="151"/>
      <c r="EE23" s="151"/>
      <c r="EF23" s="151"/>
      <c r="EG23" s="151"/>
      <c r="EH23" s="151"/>
      <c r="EI23" s="151"/>
      <c r="EJ23" s="151"/>
    </row>
    <row r="24" spans="1:141">
      <c r="C24" s="110"/>
      <c r="D24" s="110"/>
      <c r="E24" s="110"/>
      <c r="F24" s="110"/>
      <c r="G24" s="110"/>
      <c r="H24" s="110"/>
      <c r="I24" s="110"/>
      <c r="J24" s="110"/>
      <c r="K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10"/>
      <c r="CR24" s="110"/>
      <c r="CS24" s="110"/>
      <c r="CT24" s="110"/>
      <c r="CU24" s="110"/>
      <c r="CV24" s="110"/>
      <c r="CW24" s="110"/>
      <c r="CX24" s="110"/>
      <c r="CY24" s="110"/>
      <c r="CZ24" s="110"/>
      <c r="DA24" s="110"/>
      <c r="DB24" s="110"/>
      <c r="DC24" s="110"/>
      <c r="DD24" s="110"/>
      <c r="DE24" s="110"/>
      <c r="DF24" s="110"/>
      <c r="DG24" s="110"/>
      <c r="DH24" s="110"/>
      <c r="DI24" s="110"/>
      <c r="DJ24" s="110"/>
      <c r="DK24" s="110"/>
      <c r="DL24" s="110"/>
      <c r="DM24" s="110"/>
      <c r="DN24" s="110"/>
      <c r="DO24" s="110"/>
      <c r="DP24" s="110"/>
      <c r="DQ24" s="110"/>
      <c r="DR24" s="110"/>
      <c r="DS24" s="110"/>
      <c r="DT24" s="110"/>
      <c r="DU24" s="110"/>
      <c r="DV24" s="110"/>
      <c r="DW24" s="110"/>
      <c r="DX24" s="110"/>
      <c r="DY24" s="110"/>
      <c r="DZ24" s="110"/>
      <c r="EA24" s="110"/>
      <c r="EB24" s="110"/>
      <c r="EC24" s="110"/>
      <c r="ED24" s="110"/>
      <c r="EE24" s="110"/>
      <c r="EF24" s="110"/>
      <c r="EG24" s="110"/>
      <c r="EH24" s="110"/>
      <c r="EI24" s="110"/>
      <c r="EJ24" s="110"/>
      <c r="EK24" s="110"/>
    </row>
    <row r="25" spans="1:141">
      <c r="C25" s="240"/>
      <c r="D25" s="241"/>
      <c r="E25" s="241"/>
      <c r="F25" s="241"/>
      <c r="G25" s="241"/>
      <c r="H25" s="241"/>
      <c r="I25" s="241"/>
      <c r="J25" s="241"/>
      <c r="K25" s="241"/>
      <c r="L25" s="241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0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</row>
    <row r="26" spans="1:141"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  <c r="CT26" s="110"/>
      <c r="CU26" s="110"/>
      <c r="CV26" s="110"/>
      <c r="CW26" s="110"/>
      <c r="CX26" s="110"/>
      <c r="CY26" s="110"/>
      <c r="CZ26" s="110"/>
      <c r="DA26" s="110"/>
      <c r="DB26" s="110"/>
      <c r="DC26" s="110"/>
      <c r="DD26" s="110"/>
      <c r="DE26" s="110"/>
      <c r="DF26" s="110"/>
      <c r="DG26" s="110"/>
      <c r="DH26" s="110"/>
      <c r="DI26" s="110"/>
      <c r="DJ26" s="110"/>
      <c r="DK26" s="110"/>
      <c r="DL26" s="110"/>
      <c r="DM26" s="110"/>
      <c r="DN26" s="110"/>
      <c r="DO26" s="110"/>
      <c r="DP26" s="110"/>
      <c r="DQ26" s="110"/>
      <c r="DR26" s="110"/>
      <c r="DS26" s="110"/>
      <c r="DT26" s="110"/>
      <c r="DU26" s="110"/>
      <c r="DV26" s="110"/>
      <c r="DW26" s="110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</row>
    <row r="27" spans="1:141"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151"/>
      <c r="O27" s="110"/>
      <c r="P27" s="151"/>
      <c r="Q27" s="151"/>
      <c r="R27" s="151"/>
      <c r="DK27" s="110"/>
      <c r="DM27" s="110"/>
      <c r="DN27" s="110"/>
      <c r="DO27" s="110"/>
      <c r="EE27" s="151"/>
      <c r="EF27" s="151"/>
      <c r="EI27" s="110"/>
      <c r="EJ27" s="110"/>
      <c r="EK27" s="110"/>
    </row>
    <row r="28" spans="1:141"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0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</row>
    <row r="29" spans="1:141">
      <c r="G29" s="123"/>
      <c r="J29" s="153"/>
      <c r="K29" s="153"/>
      <c r="L29" s="153"/>
      <c r="M29" s="151"/>
      <c r="O29" s="110"/>
      <c r="AH29" s="110"/>
      <c r="DM29" s="110"/>
      <c r="DN29" s="110"/>
      <c r="DO29" s="110"/>
      <c r="EE29" s="151"/>
      <c r="EF29" s="151"/>
      <c r="EI29" s="110"/>
      <c r="EJ29" s="110"/>
      <c r="EK29" s="110"/>
    </row>
    <row r="30" spans="1:141">
      <c r="G30" s="123"/>
      <c r="J30" s="153"/>
      <c r="K30" s="153"/>
      <c r="L30" s="153"/>
      <c r="M30" s="151"/>
      <c r="O30" s="110"/>
      <c r="AH30" s="110"/>
      <c r="DM30" s="110"/>
      <c r="DN30" s="110"/>
      <c r="DO30" s="110"/>
      <c r="EE30" s="151"/>
      <c r="EF30" s="151"/>
      <c r="EI30" s="110"/>
      <c r="EJ30" s="110"/>
      <c r="EK30" s="110"/>
    </row>
    <row r="31" spans="1:141">
      <c r="G31" s="123"/>
      <c r="J31" s="153"/>
      <c r="K31" s="153"/>
      <c r="L31" s="153"/>
      <c r="M31" s="151"/>
      <c r="O31" s="110"/>
      <c r="AH31" s="110"/>
      <c r="DM31" s="110"/>
      <c r="DN31" s="110"/>
      <c r="DO31" s="110"/>
      <c r="EE31" s="151"/>
      <c r="EF31" s="151"/>
      <c r="EI31" s="110"/>
      <c r="EJ31" s="110"/>
      <c r="EK31" s="110"/>
    </row>
    <row r="32" spans="1:141"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/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/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U32" s="110"/>
      <c r="DV32" s="110"/>
      <c r="DW32" s="110"/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110"/>
      <c r="EK32" s="110"/>
    </row>
    <row r="33" spans="10:141">
      <c r="J33" s="153"/>
      <c r="K33" s="110"/>
      <c r="L33" s="153"/>
      <c r="M33" s="110"/>
      <c r="AH33" s="110"/>
      <c r="DM33" s="110"/>
      <c r="DN33" s="110"/>
      <c r="DO33" s="110"/>
      <c r="EI33" s="110"/>
      <c r="EJ33" s="110"/>
      <c r="EK33" s="110"/>
    </row>
    <row r="34" spans="10:141">
      <c r="K34" s="110"/>
      <c r="L34" s="153"/>
      <c r="M34" s="110"/>
      <c r="AH34" s="110"/>
      <c r="DM34" s="110"/>
      <c r="DN34" s="110"/>
      <c r="DO34" s="110"/>
      <c r="EI34" s="110"/>
      <c r="EJ34" s="110"/>
      <c r="EK34" s="110"/>
    </row>
    <row r="35" spans="10:141">
      <c r="K35" s="110"/>
      <c r="L35" s="153"/>
      <c r="M35" s="110"/>
      <c r="AH35" s="110"/>
      <c r="DM35" s="110"/>
      <c r="DN35" s="110"/>
      <c r="DO35" s="110"/>
      <c r="EK35" s="110"/>
    </row>
    <row r="36" spans="10:141">
      <c r="K36" s="110"/>
      <c r="L36" s="110"/>
      <c r="M36" s="110"/>
      <c r="AH36" s="110"/>
      <c r="DN36" s="110"/>
      <c r="DO36" s="110"/>
    </row>
    <row r="37" spans="10:141">
      <c r="K37" s="110"/>
      <c r="L37" s="110"/>
      <c r="M37" s="110"/>
      <c r="AH37" s="110"/>
    </row>
    <row r="38" spans="10:141">
      <c r="K38" s="110"/>
      <c r="L38" s="110"/>
      <c r="M38" s="110"/>
      <c r="AH38" s="110"/>
    </row>
    <row r="39" spans="10:141">
      <c r="K39" s="110"/>
      <c r="L39" s="110"/>
      <c r="M39" s="110"/>
      <c r="AH39" s="110"/>
    </row>
    <row r="40" spans="10:141">
      <c r="K40" s="110"/>
      <c r="L40" s="110"/>
      <c r="M40" s="110"/>
    </row>
    <row r="41" spans="10:141">
      <c r="K41" s="110"/>
      <c r="L41" s="110"/>
    </row>
    <row r="42" spans="10:141">
      <c r="K42" s="110"/>
      <c r="L42" s="110"/>
    </row>
    <row r="43" spans="10:141">
      <c r="K43" s="110"/>
      <c r="L43" s="110"/>
    </row>
    <row r="44" spans="10:141">
      <c r="K44" s="110"/>
      <c r="L44" s="110"/>
    </row>
    <row r="45" spans="10:141">
      <c r="K45" s="110"/>
    </row>
    <row r="46" spans="10:141">
      <c r="K46" s="110"/>
    </row>
    <row r="47" spans="10:141">
      <c r="K47" s="110"/>
    </row>
    <row r="48" spans="10:141">
      <c r="K48" s="110"/>
    </row>
    <row r="49" spans="11:11">
      <c r="K49" s="110"/>
    </row>
    <row r="50" spans="11:11">
      <c r="K50" s="110"/>
    </row>
  </sheetData>
  <protectedRanges>
    <protectedRange sqref="AB10:AB22 AG10:AG21" name="Range4_1_1_1_2_1_1_1_1_1_1_1_1_1_1"/>
    <protectedRange sqref="AL10:AL13" name="Range4_2_1_1_2_1_1_1_1_1_1_1_1_1_1"/>
    <protectedRange sqref="AQ10:AQ13" name="Range4_3_1_1_2_1_1_1_1_1_1_1_1_1_1"/>
    <protectedRange sqref="AV10:AV13" name="Range4_4_1_1_2_1_1_1_1_1_1_1_1_1_1"/>
    <protectedRange sqref="T10:U10 T11:T13 Z10:Z20 AE10:AE20 AJ10:AJ20 AO10:AO20 AT10:AT20 BE10:BE20 BK10:BK20 BY10:BY20 CB10:CB20 CE10:CE20 CH10:CH20 CK10:CK20 CN10:CN20 CQ10:CQ20 CT10:CT20 CW10:CW20 CZ10:CZ20 DC10:DC20 DF10:DF20 DI10:DI20 DP10:DP20 DS10:DS20 DV10:DV20 DY10:DY20 EB10:EB20 EE10:EE20 U11:U20" name="Range4_1_4"/>
    <protectedRange sqref="AI10:AI13" name="Range4_1_2_1"/>
    <protectedRange sqref="AX10:AX20" name="Range4_18_1_2_3"/>
    <protectedRange sqref="BX10:BX13" name="Range5_1_9_1"/>
    <protectedRange sqref="CA10:CA13" name="Range5_1_10_1"/>
    <protectedRange sqref="CD10:CD13" name="Range5_19_1_2"/>
    <protectedRange sqref="CM10:CM13" name="Range5_21_1_1"/>
    <protectedRange sqref="CP10:CP13" name="Range4_10_2"/>
    <protectedRange sqref="CS10:CS13" name="Range5_1_2"/>
    <protectedRange sqref="CY10:CY13" name="Range4_2"/>
    <protectedRange sqref="DB10:DB13" name="Range5_24_1_1"/>
    <protectedRange sqref="AZ10:AZ20" name="Range4_1_12_1"/>
    <protectedRange sqref="BC10:BC20" name="Range4_1_13_1"/>
    <protectedRange sqref="BO10:BO20" name="Range4_1_16_1"/>
    <protectedRange sqref="BR10:BR20" name="Range4_1_17_1"/>
    <protectedRange sqref="DW10:DW13" name="Range6_1_6_1"/>
    <protectedRange sqref="EG10:EG13" name="Range6_1_10_1"/>
    <protectedRange sqref="CV10:CV13" name="Range5_1_20_1"/>
    <protectedRange sqref="Y10:Y13" name="Range4_1"/>
    <protectedRange sqref="AS10:AS13" name="Range4_4"/>
    <protectedRange sqref="BJ10:BJ13" name="Range4"/>
    <protectedRange sqref="CJ10:CJ13" name="Range5_3"/>
    <protectedRange sqref="C12:D13" name="Range1_1"/>
    <protectedRange sqref="C10:D11" name="Range1_1_1"/>
    <protectedRange sqref="V10:V13" name="Range4_2_1"/>
    <protectedRange sqref="AA10:AA13" name="Range4_2_2"/>
    <protectedRange sqref="AK10:AK13" name="Range4_2_3"/>
    <protectedRange sqref="AP10:AP13" name="Range4_2_4"/>
    <protectedRange sqref="AU10:AU13" name="Range4_2_5"/>
    <protectedRange sqref="BZ10:BZ13" name="Range5_2"/>
    <protectedRange sqref="CC10:CC13" name="Range5_2_1"/>
    <protectedRange sqref="CF10:CF13" name="Range5_2_2"/>
    <protectedRange sqref="CI10:CI13" name="Range5_2_3"/>
    <protectedRange sqref="CO10:CO13" name="Range5_2_4"/>
    <protectedRange sqref="CR10:CR13" name="Range5_2_5"/>
    <protectedRange sqref="CU10:CU13" name="Range5_2_6"/>
    <protectedRange sqref="CX10:CX13" name="Range5_2_7"/>
    <protectedRange sqref="DA10:DA13" name="Range5_2_8"/>
    <protectedRange sqref="DD10:DD13" name="Range5_2_9"/>
    <protectedRange sqref="EF10:EF13 DZ10:EA13 EC10:EC13 DG10:DH13 DO10:DO13 DJ10:DK13 DQ10:DR13 DT10:DU13" name="Range6_2_2"/>
    <protectedRange sqref="AL14:AL20" name="Range4_2_1_1_2_1_1_1_1_1_1_1_1_1_1_1"/>
    <protectedRange sqref="AQ14:AQ20" name="Range4_3_1_1_2_1_1_1_1_1_1_1_1_1_1_1"/>
    <protectedRange sqref="AV14:AV20" name="Range4_4_1_1_2_1_1_1_1_1_1_1_1_1_1_1"/>
    <protectedRange sqref="T14:T20" name="Range4_1_4_1"/>
    <protectedRange sqref="AI14:AI20" name="Range4_1_2_1_1"/>
    <protectedRange sqref="BX14:BX20" name="Range5_1_9_1_1"/>
    <protectedRange sqref="CA14:CA20" name="Range5_1_10_1_1"/>
    <protectedRange sqref="CD14:CD20" name="Range5_19_1_2_1"/>
    <protectedRange sqref="CM14:CM20" name="Range5_21_1_1_1"/>
    <protectedRange sqref="CP14:CP20" name="Range4_10_2_1"/>
    <protectedRange sqref="CS14:CS20" name="Range5_1_2_1"/>
    <protectedRange sqref="CY14:CY20" name="Range4_2_7"/>
    <protectedRange sqref="DB14:DB20" name="Range5_24_1_1_1"/>
    <protectedRange sqref="DW14:DW20" name="Range6_1_6_1_1"/>
    <protectedRange sqref="EG14:EG20" name="Range6_1_10_1_1"/>
    <protectedRange sqref="CV14:CV20" name="Range5_1_20_1_1"/>
    <protectedRange sqref="Y14:Y20" name="Range4_1_1"/>
    <protectedRange sqref="AS14:AS20" name="Range4_4_1"/>
    <protectedRange sqref="BJ14:BJ20" name="Range4_3"/>
    <protectedRange sqref="CJ14:CJ20" name="Range5_3_1"/>
    <protectedRange sqref="C14:D20" name="Range1_2_1"/>
    <protectedRange sqref="V14:V20" name="Range4_2_1_1"/>
    <protectedRange sqref="AA14:AA20" name="Range4_2_2_1"/>
    <protectedRange sqref="AK14:AK20" name="Range4_2_3_1"/>
    <protectedRange sqref="AP14:AP20" name="Range4_2_4_1"/>
    <protectedRange sqref="AU14:AU20" name="Range4_2_5_1"/>
    <protectedRange sqref="BZ14:BZ20" name="Range5_2_10"/>
    <protectedRange sqref="CC14:CC20" name="Range5_2_1_1"/>
    <protectedRange sqref="CF14:CF20" name="Range5_2_2_1"/>
    <protectedRange sqref="CI14:CI20" name="Range5_2_3_1"/>
    <protectedRange sqref="CO14:CO20" name="Range5_2_4_1"/>
    <protectedRange sqref="CR14:CR20" name="Range5_2_5_1"/>
    <protectedRange sqref="CU14:CU20" name="Range5_2_6_1"/>
    <protectedRange sqref="CX14:CX20" name="Range5_2_7_1"/>
    <protectedRange sqref="DA14:DA20" name="Range5_2_8_1"/>
    <protectedRange sqref="DD14:DD20" name="Range5_2_9_1"/>
    <protectedRange sqref="EF14:EF20 DZ14:EA20 EC14:EC20 DG14:DH20 DO14:DO20 DJ14:DK20 DQ14:DR20 DT14:DU20" name="Range6_2_2_1"/>
  </protectedRanges>
  <mergeCells count="135">
    <mergeCell ref="C25:L27"/>
    <mergeCell ref="DB5:DD6"/>
    <mergeCell ref="DK4:DK6"/>
    <mergeCell ref="CW7:CX7"/>
    <mergeCell ref="CZ7:DA7"/>
    <mergeCell ref="DP7:DQ7"/>
    <mergeCell ref="DO5:DT5"/>
    <mergeCell ref="DO4:EF4"/>
    <mergeCell ref="DH5:DJ6"/>
    <mergeCell ref="DE5:DG6"/>
    <mergeCell ref="DH7:DH8"/>
    <mergeCell ref="DR7:DR8"/>
    <mergeCell ref="DK7:DK8"/>
    <mergeCell ref="DL7:DL8"/>
    <mergeCell ref="DO7:DO8"/>
    <mergeCell ref="DB7:DB8"/>
    <mergeCell ref="ED6:EF6"/>
    <mergeCell ref="DU5:DW6"/>
    <mergeCell ref="DX5:EF5"/>
    <mergeCell ref="DV7:DW7"/>
    <mergeCell ref="DX6:DZ6"/>
    <mergeCell ref="CN7:CO7"/>
    <mergeCell ref="CP6:CR6"/>
    <mergeCell ref="CS6:CU6"/>
    <mergeCell ref="CS5:DA5"/>
    <mergeCell ref="DY7:DZ7"/>
    <mergeCell ref="CK7:CL7"/>
    <mergeCell ref="CY7:CY8"/>
    <mergeCell ref="CM7:CM8"/>
    <mergeCell ref="CT7:CU7"/>
    <mergeCell ref="CH7:CI7"/>
    <mergeCell ref="BM7:BM8"/>
    <mergeCell ref="CD7:CD8"/>
    <mergeCell ref="BP7:BP8"/>
    <mergeCell ref="BQ7:BR7"/>
    <mergeCell ref="CG7:CG8"/>
    <mergeCell ref="CJ7:CJ8"/>
    <mergeCell ref="BY7:BZ7"/>
    <mergeCell ref="CB7:CC7"/>
    <mergeCell ref="DE7:DE8"/>
    <mergeCell ref="BM6:BO6"/>
    <mergeCell ref="Z7:AC7"/>
    <mergeCell ref="BS6:BW6"/>
    <mergeCell ref="BJ7:BJ8"/>
    <mergeCell ref="Y6:AC6"/>
    <mergeCell ref="BH7:BI7"/>
    <mergeCell ref="T7:T8"/>
    <mergeCell ref="Y7:Y8"/>
    <mergeCell ref="AI7:AI8"/>
    <mergeCell ref="BD7:BD8"/>
    <mergeCell ref="BG7:BG8"/>
    <mergeCell ref="AX7:AX8"/>
    <mergeCell ref="BA7:BA8"/>
    <mergeCell ref="AN7:AN8"/>
    <mergeCell ref="BE7:BF7"/>
    <mergeCell ref="AD7:AD8"/>
    <mergeCell ref="BN7:BO7"/>
    <mergeCell ref="AY7:AZ7"/>
    <mergeCell ref="BS7:BS8"/>
    <mergeCell ref="AJ7:AM7"/>
    <mergeCell ref="AT7:AW7"/>
    <mergeCell ref="EA6:EC6"/>
    <mergeCell ref="AI6:AM6"/>
    <mergeCell ref="AS7:AS8"/>
    <mergeCell ref="CJ6:CL6"/>
    <mergeCell ref="CM6:CO6"/>
    <mergeCell ref="CY6:DA6"/>
    <mergeCell ref="DO6:DQ6"/>
    <mergeCell ref="CJ5:CR5"/>
    <mergeCell ref="O6:S6"/>
    <mergeCell ref="DL4:DN6"/>
    <mergeCell ref="AN6:AR6"/>
    <mergeCell ref="AS6:AW6"/>
    <mergeCell ref="AX6:AZ6"/>
    <mergeCell ref="BJ6:BL6"/>
    <mergeCell ref="EG4:EG6"/>
    <mergeCell ref="CV6:CX6"/>
    <mergeCell ref="DR6:DT6"/>
    <mergeCell ref="C1:N1"/>
    <mergeCell ref="C2:N2"/>
    <mergeCell ref="T2:V2"/>
    <mergeCell ref="L3:O3"/>
    <mergeCell ref="BA5:BO5"/>
    <mergeCell ref="BP5:BR6"/>
    <mergeCell ref="CG6:CI6"/>
    <mergeCell ref="J7:J8"/>
    <mergeCell ref="J4:N6"/>
    <mergeCell ref="K7:N7"/>
    <mergeCell ref="U7:X7"/>
    <mergeCell ref="O7:O8"/>
    <mergeCell ref="AE7:AH7"/>
    <mergeCell ref="O4:DJ4"/>
    <mergeCell ref="AD6:AH6"/>
    <mergeCell ref="BT7:BW7"/>
    <mergeCell ref="CA6:CC6"/>
    <mergeCell ref="E4:I6"/>
    <mergeCell ref="F7:I7"/>
    <mergeCell ref="T6:X6"/>
    <mergeCell ref="CD6:CF6"/>
    <mergeCell ref="BX6:BZ6"/>
    <mergeCell ref="BD6:BF6"/>
    <mergeCell ref="O5:AZ5"/>
    <mergeCell ref="AO7:AR7"/>
    <mergeCell ref="P7:S7"/>
    <mergeCell ref="BS5:CI5"/>
    <mergeCell ref="BK7:BL7"/>
    <mergeCell ref="ED7:ED8"/>
    <mergeCell ref="A4:A8"/>
    <mergeCell ref="B4:B8"/>
    <mergeCell ref="C4:C8"/>
    <mergeCell ref="D4:D8"/>
    <mergeCell ref="E7:E8"/>
    <mergeCell ref="BG6:BI6"/>
    <mergeCell ref="BA6:BC6"/>
    <mergeCell ref="BB7:BC7"/>
    <mergeCell ref="EE7:EF7"/>
    <mergeCell ref="EG7:EG8"/>
    <mergeCell ref="CS7:CS8"/>
    <mergeCell ref="CP7:CP8"/>
    <mergeCell ref="CA7:CA8"/>
    <mergeCell ref="BX7:BX8"/>
    <mergeCell ref="DS7:DT7"/>
    <mergeCell ref="CV7:CV8"/>
    <mergeCell ref="CQ7:CR7"/>
    <mergeCell ref="CE7:CF7"/>
    <mergeCell ref="EH7:EH8"/>
    <mergeCell ref="EA7:EA8"/>
    <mergeCell ref="DU7:DU8"/>
    <mergeCell ref="DX7:DX8"/>
    <mergeCell ref="EI7:EJ7"/>
    <mergeCell ref="DC7:DD7"/>
    <mergeCell ref="DF7:DG7"/>
    <mergeCell ref="DI7:DJ7"/>
    <mergeCell ref="DM7:DN7"/>
    <mergeCell ref="EB7:EC7"/>
  </mergeCells>
  <phoneticPr fontId="0" type="noConversion"/>
  <pageMargins left="0.2" right="0.2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K85"/>
  <sheetViews>
    <sheetView workbookViewId="0">
      <selection activeCell="C8" sqref="C8"/>
    </sheetView>
  </sheetViews>
  <sheetFormatPr defaultRowHeight="15"/>
  <cols>
    <col min="1" max="1" width="4.25" customWidth="1"/>
    <col min="2" max="2" width="15.375" style="91" customWidth="1"/>
    <col min="3" max="3" width="10.5" style="91" customWidth="1"/>
    <col min="4" max="4" width="10.875" style="91" customWidth="1"/>
    <col min="5" max="5" width="8.875" style="91" customWidth="1"/>
    <col min="6" max="6" width="8.375" style="91" customWidth="1"/>
    <col min="7" max="7" width="9.75" customWidth="1"/>
    <col min="8" max="8" width="9.25" customWidth="1"/>
    <col min="10" max="10" width="9.375" hidden="1" customWidth="1"/>
    <col min="11" max="11" width="10.25" customWidth="1"/>
    <col min="12" max="12" width="9.25" customWidth="1"/>
    <col min="13" max="13" width="9.5" customWidth="1"/>
    <col min="14" max="14" width="8.25" customWidth="1"/>
    <col min="15" max="15" width="10.125" customWidth="1"/>
    <col min="16" max="17" width="9.875" customWidth="1"/>
    <col min="18" max="18" width="10.25" hidden="1" customWidth="1"/>
    <col min="19" max="63" width="9" style="91" customWidth="1"/>
  </cols>
  <sheetData>
    <row r="1" spans="1:18" ht="5.25" customHeight="1"/>
    <row r="2" spans="1:18" ht="24" customHeight="1">
      <c r="C2" s="249" t="s">
        <v>128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</row>
    <row r="4" spans="1:18" ht="71.25" customHeight="1">
      <c r="A4" s="53"/>
      <c r="B4" s="251" t="s">
        <v>129</v>
      </c>
      <c r="C4" s="254" t="s">
        <v>130</v>
      </c>
      <c r="D4" s="255"/>
      <c r="E4" s="255"/>
      <c r="F4" s="256"/>
      <c r="G4" s="243" t="s">
        <v>139</v>
      </c>
      <c r="H4" s="243" t="s">
        <v>131</v>
      </c>
      <c r="I4" s="243" t="s">
        <v>140</v>
      </c>
      <c r="J4" s="243" t="s">
        <v>132</v>
      </c>
      <c r="K4" s="257" t="s">
        <v>133</v>
      </c>
      <c r="L4" s="258"/>
      <c r="M4" s="258"/>
      <c r="N4" s="259"/>
      <c r="O4" s="243" t="s">
        <v>141</v>
      </c>
      <c r="P4" s="243" t="s">
        <v>131</v>
      </c>
      <c r="Q4" s="243" t="s">
        <v>142</v>
      </c>
      <c r="R4" s="243" t="s">
        <v>134</v>
      </c>
    </row>
    <row r="5" spans="1:18" ht="17.25" customHeight="1">
      <c r="A5" s="54"/>
      <c r="B5" s="252"/>
      <c r="C5" s="244" t="s">
        <v>135</v>
      </c>
      <c r="D5" s="246" t="s">
        <v>55</v>
      </c>
      <c r="E5" s="247"/>
      <c r="F5" s="248"/>
      <c r="G5" s="243"/>
      <c r="H5" s="243"/>
      <c r="I5" s="243"/>
      <c r="J5" s="243"/>
      <c r="K5" s="164" t="s">
        <v>135</v>
      </c>
      <c r="L5" s="181" t="s">
        <v>55</v>
      </c>
      <c r="M5" s="182"/>
      <c r="N5" s="195"/>
      <c r="O5" s="243"/>
      <c r="P5" s="243"/>
      <c r="Q5" s="243"/>
      <c r="R5" s="243"/>
    </row>
    <row r="6" spans="1:18" ht="26.25" customHeight="1">
      <c r="A6" s="54"/>
      <c r="B6" s="252"/>
      <c r="C6" s="245"/>
      <c r="D6" s="97" t="s">
        <v>136</v>
      </c>
      <c r="E6" s="98" t="s">
        <v>9</v>
      </c>
      <c r="F6" s="98" t="s">
        <v>137</v>
      </c>
      <c r="G6" s="243"/>
      <c r="H6" s="243"/>
      <c r="I6" s="243"/>
      <c r="J6" s="243"/>
      <c r="K6" s="165"/>
      <c r="L6" s="55" t="s">
        <v>136</v>
      </c>
      <c r="M6" s="56" t="s">
        <v>9</v>
      </c>
      <c r="N6" s="56" t="s">
        <v>137</v>
      </c>
      <c r="O6" s="243"/>
      <c r="P6" s="243"/>
      <c r="Q6" s="243"/>
      <c r="R6" s="243"/>
    </row>
    <row r="7" spans="1:18" ht="15" customHeight="1">
      <c r="A7" s="54"/>
      <c r="B7" s="253"/>
      <c r="C7" s="99">
        <v>1</v>
      </c>
      <c r="D7" s="99">
        <v>2</v>
      </c>
      <c r="E7" s="99">
        <v>3</v>
      </c>
      <c r="F7" s="99">
        <v>4</v>
      </c>
      <c r="G7" s="57">
        <v>5</v>
      </c>
      <c r="H7" s="57">
        <v>6</v>
      </c>
      <c r="I7" s="57">
        <v>7</v>
      </c>
      <c r="J7" s="57">
        <v>8</v>
      </c>
      <c r="K7" s="57">
        <v>9</v>
      </c>
      <c r="L7" s="57">
        <v>10</v>
      </c>
      <c r="M7" s="57">
        <v>11</v>
      </c>
      <c r="N7" s="57">
        <v>12</v>
      </c>
      <c r="O7" s="57">
        <v>13</v>
      </c>
      <c r="P7" s="57">
        <v>14</v>
      </c>
      <c r="Q7" s="57">
        <v>15</v>
      </c>
      <c r="R7" s="57">
        <v>16</v>
      </c>
    </row>
    <row r="8" spans="1:18" ht="20.25" customHeight="1">
      <c r="A8" s="58">
        <v>1</v>
      </c>
      <c r="B8" s="40" t="s">
        <v>56</v>
      </c>
      <c r="C8" s="100" t="e">
        <f>Ekamut!#REF!</f>
        <v>#REF!</v>
      </c>
      <c r="D8" s="100" t="e">
        <f>Ekamut!#REF!</f>
        <v>#REF!</v>
      </c>
      <c r="E8" s="100" t="e">
        <f>Ekamut!#REF!</f>
        <v>#REF!</v>
      </c>
      <c r="F8" s="100" t="e">
        <f>Ekamut!#REF!</f>
        <v>#REF!</v>
      </c>
      <c r="G8" s="60">
        <v>171754.1</v>
      </c>
      <c r="H8" s="60">
        <v>76606.100000000006</v>
      </c>
      <c r="I8" s="61">
        <v>0</v>
      </c>
      <c r="J8" s="62">
        <v>0</v>
      </c>
      <c r="K8" s="59" t="e">
        <f>Ekamut!#REF!</f>
        <v>#REF!</v>
      </c>
      <c r="L8" s="59" t="e">
        <f>Ekamut!#REF!</f>
        <v>#REF!</v>
      </c>
      <c r="M8" s="59" t="e">
        <f>Ekamut!#REF!</f>
        <v>#REF!</v>
      </c>
      <c r="N8" s="59" t="e">
        <f>Ekamut!#REF!</f>
        <v>#REF!</v>
      </c>
      <c r="O8" s="60">
        <v>84793.5</v>
      </c>
      <c r="P8" s="60">
        <v>41875.1</v>
      </c>
      <c r="Q8" s="61">
        <v>0</v>
      </c>
      <c r="R8" s="62">
        <v>0</v>
      </c>
    </row>
    <row r="9" spans="1:18" ht="18.95" customHeight="1">
      <c r="A9" s="58">
        <v>2</v>
      </c>
      <c r="B9" s="40" t="s">
        <v>57</v>
      </c>
      <c r="C9" s="100" t="e">
        <f>Ekamut!#REF!</f>
        <v>#REF!</v>
      </c>
      <c r="D9" s="100" t="e">
        <f>Ekamut!#REF!</f>
        <v>#REF!</v>
      </c>
      <c r="E9" s="100" t="e">
        <f>Ekamut!#REF!</f>
        <v>#REF!</v>
      </c>
      <c r="F9" s="100" t="e">
        <f>Ekamut!#REF!</f>
        <v>#REF!</v>
      </c>
      <c r="G9" s="60">
        <v>6258</v>
      </c>
      <c r="H9" s="60">
        <v>2563.4</v>
      </c>
      <c r="I9" s="61">
        <v>0</v>
      </c>
      <c r="J9" s="62">
        <v>0</v>
      </c>
      <c r="K9" s="59" t="e">
        <f>Ekamut!#REF!</f>
        <v>#REF!</v>
      </c>
      <c r="L9" s="59" t="e">
        <f>Ekamut!#REF!</f>
        <v>#REF!</v>
      </c>
      <c r="M9" s="59" t="e">
        <f>Ekamut!#REF!</f>
        <v>#REF!</v>
      </c>
      <c r="N9" s="59" t="e">
        <f>Ekamut!#REF!</f>
        <v>#REF!</v>
      </c>
      <c r="O9" s="60">
        <v>7424.5</v>
      </c>
      <c r="P9" s="60">
        <v>4087.5</v>
      </c>
      <c r="Q9" s="61">
        <v>0</v>
      </c>
      <c r="R9" s="62">
        <v>0</v>
      </c>
    </row>
    <row r="10" spans="1:18" ht="18.95" customHeight="1">
      <c r="A10" s="58">
        <v>3</v>
      </c>
      <c r="B10" s="40" t="s">
        <v>58</v>
      </c>
      <c r="C10" s="100" t="e">
        <f>Ekamut!#REF!</f>
        <v>#REF!</v>
      </c>
      <c r="D10" s="100" t="e">
        <f>Ekamut!#REF!</f>
        <v>#REF!</v>
      </c>
      <c r="E10" s="100" t="e">
        <f>Ekamut!#REF!</f>
        <v>#REF!</v>
      </c>
      <c r="F10" s="100" t="e">
        <f>Ekamut!#REF!</f>
        <v>#REF!</v>
      </c>
      <c r="G10" s="60">
        <v>484.3</v>
      </c>
      <c r="H10" s="60">
        <v>196.5</v>
      </c>
      <c r="I10" s="61">
        <v>27.4</v>
      </c>
      <c r="J10" s="62">
        <v>0</v>
      </c>
      <c r="K10" s="59" t="e">
        <f>Ekamut!#REF!</f>
        <v>#REF!</v>
      </c>
      <c r="L10" s="59" t="e">
        <f>Ekamut!#REF!</f>
        <v>#REF!</v>
      </c>
      <c r="M10" s="59" t="e">
        <f>Ekamut!#REF!</f>
        <v>#REF!</v>
      </c>
      <c r="N10" s="59" t="e">
        <f>Ekamut!#REF!</f>
        <v>#REF!</v>
      </c>
      <c r="O10" s="60">
        <v>145.5</v>
      </c>
      <c r="P10" s="60">
        <v>82.9</v>
      </c>
      <c r="Q10" s="61">
        <v>2.9</v>
      </c>
      <c r="R10" s="62">
        <v>0</v>
      </c>
    </row>
    <row r="11" spans="1:18" ht="18.95" customHeight="1">
      <c r="A11" s="58">
        <v>4</v>
      </c>
      <c r="B11" s="40" t="s">
        <v>59</v>
      </c>
      <c r="C11" s="100" t="e">
        <f>Ekamut!#REF!</f>
        <v>#REF!</v>
      </c>
      <c r="D11" s="100" t="e">
        <f>Ekamut!#REF!</f>
        <v>#REF!</v>
      </c>
      <c r="E11" s="100" t="e">
        <f>Ekamut!#REF!</f>
        <v>#REF!</v>
      </c>
      <c r="F11" s="100" t="e">
        <f>Ekamut!#REF!</f>
        <v>#REF!</v>
      </c>
      <c r="G11" s="60">
        <v>1305.3</v>
      </c>
      <c r="H11" s="60">
        <v>1243.5999999999999</v>
      </c>
      <c r="I11" s="61">
        <v>0</v>
      </c>
      <c r="J11" s="62">
        <v>0</v>
      </c>
      <c r="K11" s="59" t="e">
        <f>Ekamut!#REF!</f>
        <v>#REF!</v>
      </c>
      <c r="L11" s="59" t="e">
        <f>Ekamut!#REF!</f>
        <v>#REF!</v>
      </c>
      <c r="M11" s="59" t="e">
        <f>Ekamut!#REF!</f>
        <v>#REF!</v>
      </c>
      <c r="N11" s="59" t="e">
        <f>Ekamut!#REF!</f>
        <v>#REF!</v>
      </c>
      <c r="O11" s="60">
        <v>3802</v>
      </c>
      <c r="P11" s="60">
        <v>2215.4</v>
      </c>
      <c r="Q11" s="61">
        <v>214.6</v>
      </c>
      <c r="R11" s="62">
        <v>0</v>
      </c>
    </row>
    <row r="12" spans="1:18" ht="18.95" customHeight="1">
      <c r="A12" s="58">
        <v>5</v>
      </c>
      <c r="B12" s="40" t="s">
        <v>60</v>
      </c>
      <c r="C12" s="100" t="e">
        <f>Ekamut!#REF!</f>
        <v>#REF!</v>
      </c>
      <c r="D12" s="100" t="e">
        <f>Ekamut!#REF!</f>
        <v>#REF!</v>
      </c>
      <c r="E12" s="100" t="e">
        <f>Ekamut!#REF!</f>
        <v>#REF!</v>
      </c>
      <c r="F12" s="100" t="e">
        <f>Ekamut!#REF!</f>
        <v>#REF!</v>
      </c>
      <c r="G12" s="60">
        <v>1090.2</v>
      </c>
      <c r="H12" s="60">
        <v>452</v>
      </c>
      <c r="I12" s="61">
        <v>0</v>
      </c>
      <c r="J12" s="62">
        <v>0</v>
      </c>
      <c r="K12" s="59" t="e">
        <f>Ekamut!#REF!</f>
        <v>#REF!</v>
      </c>
      <c r="L12" s="59" t="e">
        <f>Ekamut!#REF!</f>
        <v>#REF!</v>
      </c>
      <c r="M12" s="59" t="e">
        <f>Ekamut!#REF!</f>
        <v>#REF!</v>
      </c>
      <c r="N12" s="59" t="e">
        <f>Ekamut!#REF!</f>
        <v>#REF!</v>
      </c>
      <c r="O12" s="60">
        <v>7813.3</v>
      </c>
      <c r="P12" s="60">
        <v>4922.8</v>
      </c>
      <c r="Q12" s="61">
        <v>0</v>
      </c>
      <c r="R12" s="62">
        <v>0</v>
      </c>
    </row>
    <row r="13" spans="1:18" ht="18.95" customHeight="1">
      <c r="A13" s="58">
        <v>6</v>
      </c>
      <c r="B13" s="40" t="s">
        <v>61</v>
      </c>
      <c r="C13" s="100" t="e">
        <f>Ekamut!#REF!</f>
        <v>#REF!</v>
      </c>
      <c r="D13" s="100" t="e">
        <f>Ekamut!#REF!</f>
        <v>#REF!</v>
      </c>
      <c r="E13" s="100" t="e">
        <f>Ekamut!#REF!</f>
        <v>#REF!</v>
      </c>
      <c r="F13" s="100" t="e">
        <f>Ekamut!#REF!</f>
        <v>#REF!</v>
      </c>
      <c r="G13" s="60">
        <v>11028.6</v>
      </c>
      <c r="H13" s="60">
        <v>4897.1000000000004</v>
      </c>
      <c r="I13" s="61">
        <v>0</v>
      </c>
      <c r="J13" s="62">
        <v>0</v>
      </c>
      <c r="K13" s="59" t="e">
        <f>Ekamut!#REF!</f>
        <v>#REF!</v>
      </c>
      <c r="L13" s="59" t="e">
        <f>Ekamut!#REF!</f>
        <v>#REF!</v>
      </c>
      <c r="M13" s="59" t="e">
        <f>Ekamut!#REF!</f>
        <v>#REF!</v>
      </c>
      <c r="N13" s="59" t="e">
        <f>Ekamut!#REF!</f>
        <v>#REF!</v>
      </c>
      <c r="O13" s="60">
        <v>4838.3999999999996</v>
      </c>
      <c r="P13" s="60">
        <v>2683.1</v>
      </c>
      <c r="Q13" s="61">
        <v>0</v>
      </c>
      <c r="R13" s="62">
        <v>0</v>
      </c>
    </row>
    <row r="14" spans="1:18" ht="18.95" customHeight="1">
      <c r="A14" s="58">
        <v>7</v>
      </c>
      <c r="B14" s="40" t="s">
        <v>62</v>
      </c>
      <c r="C14" s="100" t="e">
        <f>Ekamut!#REF!</f>
        <v>#REF!</v>
      </c>
      <c r="D14" s="100" t="e">
        <f>Ekamut!#REF!</f>
        <v>#REF!</v>
      </c>
      <c r="E14" s="100" t="e">
        <f>Ekamut!#REF!</f>
        <v>#REF!</v>
      </c>
      <c r="F14" s="100" t="e">
        <f>Ekamut!#REF!</f>
        <v>#REF!</v>
      </c>
      <c r="G14" s="60">
        <v>1495.8</v>
      </c>
      <c r="H14" s="60">
        <v>730.8</v>
      </c>
      <c r="I14" s="61">
        <v>0</v>
      </c>
      <c r="J14" s="62">
        <v>0</v>
      </c>
      <c r="K14" s="59" t="e">
        <f>Ekamut!#REF!</f>
        <v>#REF!</v>
      </c>
      <c r="L14" s="59" t="e">
        <f>Ekamut!#REF!</f>
        <v>#REF!</v>
      </c>
      <c r="M14" s="59" t="e">
        <f>Ekamut!#REF!</f>
        <v>#REF!</v>
      </c>
      <c r="N14" s="59" t="e">
        <f>Ekamut!#REF!</f>
        <v>#REF!</v>
      </c>
      <c r="O14" s="60">
        <v>3656.2</v>
      </c>
      <c r="P14" s="60">
        <v>1966.9</v>
      </c>
      <c r="Q14" s="61">
        <v>21.6</v>
      </c>
      <c r="R14" s="62">
        <v>0</v>
      </c>
    </row>
    <row r="15" spans="1:18" ht="18.95" customHeight="1">
      <c r="A15" s="58">
        <v>8</v>
      </c>
      <c r="B15" s="40" t="s">
        <v>63</v>
      </c>
      <c r="C15" s="100" t="e">
        <f>Ekamut!#REF!</f>
        <v>#REF!</v>
      </c>
      <c r="D15" s="100" t="e">
        <f>Ekamut!#REF!</f>
        <v>#REF!</v>
      </c>
      <c r="E15" s="100" t="e">
        <f>Ekamut!#REF!</f>
        <v>#REF!</v>
      </c>
      <c r="F15" s="100" t="e">
        <f>Ekamut!#REF!</f>
        <v>#REF!</v>
      </c>
      <c r="G15" s="60">
        <v>1861.5</v>
      </c>
      <c r="H15" s="60">
        <v>766.8</v>
      </c>
      <c r="I15" s="61">
        <v>0.6</v>
      </c>
      <c r="J15" s="62">
        <v>0</v>
      </c>
      <c r="K15" s="59" t="e">
        <f>Ekamut!#REF!</f>
        <v>#REF!</v>
      </c>
      <c r="L15" s="59" t="e">
        <f>Ekamut!#REF!</f>
        <v>#REF!</v>
      </c>
      <c r="M15" s="59" t="e">
        <f>Ekamut!#REF!</f>
        <v>#REF!</v>
      </c>
      <c r="N15" s="59" t="e">
        <f>Ekamut!#REF!</f>
        <v>#REF!</v>
      </c>
      <c r="O15" s="60">
        <v>5978.8</v>
      </c>
      <c r="P15" s="60">
        <v>3826.2</v>
      </c>
      <c r="Q15" s="61">
        <v>0.3</v>
      </c>
      <c r="R15" s="62">
        <v>0</v>
      </c>
    </row>
    <row r="16" spans="1:18" ht="18.95" customHeight="1">
      <c r="A16" s="58">
        <v>9</v>
      </c>
      <c r="B16" s="40" t="s">
        <v>64</v>
      </c>
      <c r="C16" s="100" t="e">
        <f>Ekamut!#REF!</f>
        <v>#REF!</v>
      </c>
      <c r="D16" s="100" t="e">
        <f>Ekamut!#REF!</f>
        <v>#REF!</v>
      </c>
      <c r="E16" s="100" t="e">
        <f>Ekamut!#REF!</f>
        <v>#REF!</v>
      </c>
      <c r="F16" s="100" t="e">
        <f>Ekamut!#REF!</f>
        <v>#REF!</v>
      </c>
      <c r="G16" s="60">
        <v>6165.4</v>
      </c>
      <c r="H16" s="60">
        <v>2814.3</v>
      </c>
      <c r="I16" s="61">
        <v>0</v>
      </c>
      <c r="J16" s="62">
        <v>0</v>
      </c>
      <c r="K16" s="59" t="e">
        <f>Ekamut!#REF!</f>
        <v>#REF!</v>
      </c>
      <c r="L16" s="59" t="e">
        <f>Ekamut!#REF!</f>
        <v>#REF!</v>
      </c>
      <c r="M16" s="59" t="e">
        <f>Ekamut!#REF!</f>
        <v>#REF!</v>
      </c>
      <c r="N16" s="59" t="e">
        <f>Ekamut!#REF!</f>
        <v>#REF!</v>
      </c>
      <c r="O16" s="60">
        <v>3787.4</v>
      </c>
      <c r="P16" s="60">
        <v>2088.6999999999998</v>
      </c>
      <c r="Q16" s="61">
        <v>0</v>
      </c>
      <c r="R16" s="62">
        <v>0</v>
      </c>
    </row>
    <row r="17" spans="1:18" ht="18.95" customHeight="1">
      <c r="A17" s="58">
        <v>10</v>
      </c>
      <c r="B17" s="40" t="s">
        <v>65</v>
      </c>
      <c r="C17" s="100" t="e">
        <f>Ekamut!#REF!</f>
        <v>#REF!</v>
      </c>
      <c r="D17" s="100" t="e">
        <f>Ekamut!#REF!</f>
        <v>#REF!</v>
      </c>
      <c r="E17" s="100" t="e">
        <f>Ekamut!#REF!</f>
        <v>#REF!</v>
      </c>
      <c r="F17" s="100" t="e">
        <f>Ekamut!#REF!</f>
        <v>#REF!</v>
      </c>
      <c r="G17" s="60">
        <v>18057.3</v>
      </c>
      <c r="H17" s="60">
        <v>7952.5</v>
      </c>
      <c r="I17" s="61">
        <v>0</v>
      </c>
      <c r="J17" s="62">
        <v>0</v>
      </c>
      <c r="K17" s="59" t="e">
        <f>Ekamut!#REF!</f>
        <v>#REF!</v>
      </c>
      <c r="L17" s="59" t="e">
        <f>Ekamut!#REF!</f>
        <v>#REF!</v>
      </c>
      <c r="M17" s="59" t="e">
        <f>Ekamut!#REF!</f>
        <v>#REF!</v>
      </c>
      <c r="N17" s="59" t="e">
        <f>Ekamut!#REF!</f>
        <v>#REF!</v>
      </c>
      <c r="O17" s="60">
        <v>13536.8</v>
      </c>
      <c r="P17" s="60">
        <v>6901.1</v>
      </c>
      <c r="Q17" s="61">
        <v>0</v>
      </c>
      <c r="R17" s="62">
        <v>0</v>
      </c>
    </row>
    <row r="18" spans="1:18" ht="18.95" customHeight="1">
      <c r="A18" s="58">
        <v>11</v>
      </c>
      <c r="B18" s="40" t="s">
        <v>66</v>
      </c>
      <c r="C18" s="100" t="e">
        <f>Ekamut!#REF!</f>
        <v>#REF!</v>
      </c>
      <c r="D18" s="100" t="e">
        <f>Ekamut!#REF!</f>
        <v>#REF!</v>
      </c>
      <c r="E18" s="100" t="e">
        <f>Ekamut!#REF!</f>
        <v>#REF!</v>
      </c>
      <c r="F18" s="100" t="e">
        <f>Ekamut!#REF!</f>
        <v>#REF!</v>
      </c>
      <c r="G18" s="60">
        <v>92.3</v>
      </c>
      <c r="H18" s="60">
        <v>39.799999999999997</v>
      </c>
      <c r="I18" s="61">
        <v>0</v>
      </c>
      <c r="J18" s="62">
        <v>0</v>
      </c>
      <c r="K18" s="59" t="e">
        <f>Ekamut!#REF!</f>
        <v>#REF!</v>
      </c>
      <c r="L18" s="59" t="e">
        <f>Ekamut!#REF!</f>
        <v>#REF!</v>
      </c>
      <c r="M18" s="59" t="e">
        <f>Ekamut!#REF!</f>
        <v>#REF!</v>
      </c>
      <c r="N18" s="59" t="e">
        <f>Ekamut!#REF!</f>
        <v>#REF!</v>
      </c>
      <c r="O18" s="60">
        <v>499.5</v>
      </c>
      <c r="P18" s="60">
        <v>228.5</v>
      </c>
      <c r="Q18" s="61">
        <v>0</v>
      </c>
      <c r="R18" s="62">
        <v>0</v>
      </c>
    </row>
    <row r="19" spans="1:18" ht="18.95" customHeight="1">
      <c r="A19" s="58">
        <v>12</v>
      </c>
      <c r="B19" s="40" t="s">
        <v>67</v>
      </c>
      <c r="C19" s="100" t="e">
        <f>Ekamut!#REF!</f>
        <v>#REF!</v>
      </c>
      <c r="D19" s="100" t="e">
        <f>Ekamut!#REF!</f>
        <v>#REF!</v>
      </c>
      <c r="E19" s="100" t="e">
        <f>Ekamut!#REF!</f>
        <v>#REF!</v>
      </c>
      <c r="F19" s="100" t="e">
        <f>Ekamut!#REF!</f>
        <v>#REF!</v>
      </c>
      <c r="G19" s="60">
        <v>1788.5</v>
      </c>
      <c r="H19" s="60">
        <v>703.8</v>
      </c>
      <c r="I19" s="61">
        <v>0</v>
      </c>
      <c r="J19" s="62">
        <v>0</v>
      </c>
      <c r="K19" s="59" t="e">
        <f>Ekamut!#REF!</f>
        <v>#REF!</v>
      </c>
      <c r="L19" s="59" t="e">
        <f>Ekamut!#REF!</f>
        <v>#REF!</v>
      </c>
      <c r="M19" s="59" t="e">
        <f>Ekamut!#REF!</f>
        <v>#REF!</v>
      </c>
      <c r="N19" s="59" t="e">
        <f>Ekamut!#REF!</f>
        <v>#REF!</v>
      </c>
      <c r="O19" s="60">
        <v>2433.1</v>
      </c>
      <c r="P19" s="60">
        <v>1188.7</v>
      </c>
      <c r="Q19" s="61">
        <v>0</v>
      </c>
      <c r="R19" s="62">
        <v>0</v>
      </c>
    </row>
    <row r="20" spans="1:18" ht="18.95" customHeight="1">
      <c r="A20" s="58">
        <v>13</v>
      </c>
      <c r="B20" s="40" t="s">
        <v>68</v>
      </c>
      <c r="C20" s="100" t="e">
        <f>Ekamut!#REF!</f>
        <v>#REF!</v>
      </c>
      <c r="D20" s="100" t="e">
        <f>Ekamut!#REF!</f>
        <v>#REF!</v>
      </c>
      <c r="E20" s="100" t="e">
        <f>Ekamut!#REF!</f>
        <v>#REF!</v>
      </c>
      <c r="F20" s="100" t="e">
        <f>Ekamut!#REF!</f>
        <v>#REF!</v>
      </c>
      <c r="G20" s="60">
        <v>32799.800000000003</v>
      </c>
      <c r="H20" s="60">
        <v>15696.5</v>
      </c>
      <c r="I20" s="61">
        <v>0</v>
      </c>
      <c r="J20" s="62">
        <v>0</v>
      </c>
      <c r="K20" s="59" t="e">
        <f>Ekamut!#REF!</f>
        <v>#REF!</v>
      </c>
      <c r="L20" s="59" t="e">
        <f>Ekamut!#REF!</f>
        <v>#REF!</v>
      </c>
      <c r="M20" s="59" t="e">
        <f>Ekamut!#REF!</f>
        <v>#REF!</v>
      </c>
      <c r="N20" s="59" t="e">
        <f>Ekamut!#REF!</f>
        <v>#REF!</v>
      </c>
      <c r="O20" s="60">
        <v>30857.599999999999</v>
      </c>
      <c r="P20" s="60">
        <v>15696.5</v>
      </c>
      <c r="Q20" s="61">
        <v>0</v>
      </c>
      <c r="R20" s="62">
        <v>0</v>
      </c>
    </row>
    <row r="21" spans="1:18" ht="18.95" customHeight="1">
      <c r="A21" s="58">
        <v>14</v>
      </c>
      <c r="B21" s="40" t="s">
        <v>69</v>
      </c>
      <c r="C21" s="100" t="e">
        <f>Ekamut!#REF!</f>
        <v>#REF!</v>
      </c>
      <c r="D21" s="100" t="e">
        <f>Ekamut!#REF!</f>
        <v>#REF!</v>
      </c>
      <c r="E21" s="100" t="e">
        <f>Ekamut!#REF!</f>
        <v>#REF!</v>
      </c>
      <c r="F21" s="100" t="e">
        <f>Ekamut!#REF!</f>
        <v>#REF!</v>
      </c>
      <c r="G21" s="60">
        <v>34049.199999999997</v>
      </c>
      <c r="H21" s="60">
        <v>17.5</v>
      </c>
      <c r="I21" s="61">
        <v>0</v>
      </c>
      <c r="J21" s="62">
        <v>0</v>
      </c>
      <c r="K21" s="59" t="e">
        <f>Ekamut!#REF!</f>
        <v>#REF!</v>
      </c>
      <c r="L21" s="59" t="e">
        <f>Ekamut!#REF!</f>
        <v>#REF!</v>
      </c>
      <c r="M21" s="59" t="e">
        <f>Ekamut!#REF!</f>
        <v>#REF!</v>
      </c>
      <c r="N21" s="59" t="e">
        <f>Ekamut!#REF!</f>
        <v>#REF!</v>
      </c>
      <c r="O21" s="60">
        <v>34385.4</v>
      </c>
      <c r="P21" s="60">
        <v>0</v>
      </c>
      <c r="Q21" s="61">
        <v>0</v>
      </c>
      <c r="R21" s="62">
        <v>0</v>
      </c>
    </row>
    <row r="22" spans="1:18" ht="18.95" customHeight="1">
      <c r="A22" s="58">
        <v>15</v>
      </c>
      <c r="B22" s="40" t="s">
        <v>70</v>
      </c>
      <c r="C22" s="100" t="e">
        <f>Ekamut!#REF!</f>
        <v>#REF!</v>
      </c>
      <c r="D22" s="100" t="e">
        <f>Ekamut!#REF!</f>
        <v>#REF!</v>
      </c>
      <c r="E22" s="100" t="e">
        <f>Ekamut!#REF!</f>
        <v>#REF!</v>
      </c>
      <c r="F22" s="100" t="e">
        <f>Ekamut!#REF!</f>
        <v>#REF!</v>
      </c>
      <c r="G22" s="60">
        <v>1206.2</v>
      </c>
      <c r="H22" s="60">
        <v>579</v>
      </c>
      <c r="I22" s="61">
        <v>0</v>
      </c>
      <c r="J22" s="62">
        <v>0</v>
      </c>
      <c r="K22" s="59" t="e">
        <f>Ekamut!#REF!</f>
        <v>#REF!</v>
      </c>
      <c r="L22" s="59" t="e">
        <f>Ekamut!#REF!</f>
        <v>#REF!</v>
      </c>
      <c r="M22" s="59" t="e">
        <f>Ekamut!#REF!</f>
        <v>#REF!</v>
      </c>
      <c r="N22" s="59" t="e">
        <f>Ekamut!#REF!</f>
        <v>#REF!</v>
      </c>
      <c r="O22" s="60">
        <v>2493.6</v>
      </c>
      <c r="P22" s="60">
        <v>1240.5</v>
      </c>
      <c r="Q22" s="61">
        <v>0</v>
      </c>
      <c r="R22" s="62">
        <v>0</v>
      </c>
    </row>
    <row r="23" spans="1:18" ht="18.95" customHeight="1">
      <c r="A23" s="58">
        <v>16</v>
      </c>
      <c r="B23" s="40" t="s">
        <v>71</v>
      </c>
      <c r="C23" s="100" t="e">
        <f>Ekamut!#REF!</f>
        <v>#REF!</v>
      </c>
      <c r="D23" s="100" t="e">
        <f>Ekamut!#REF!</f>
        <v>#REF!</v>
      </c>
      <c r="E23" s="100" t="e">
        <f>Ekamut!#REF!</f>
        <v>#REF!</v>
      </c>
      <c r="F23" s="100" t="e">
        <f>Ekamut!#REF!</f>
        <v>#REF!</v>
      </c>
      <c r="G23" s="60">
        <v>218.7</v>
      </c>
      <c r="H23" s="60">
        <v>99.3</v>
      </c>
      <c r="I23" s="61">
        <v>0</v>
      </c>
      <c r="J23" s="62">
        <v>0</v>
      </c>
      <c r="K23" s="59" t="e">
        <f>Ekamut!#REF!</f>
        <v>#REF!</v>
      </c>
      <c r="L23" s="59" t="e">
        <f>Ekamut!#REF!</f>
        <v>#REF!</v>
      </c>
      <c r="M23" s="59" t="e">
        <f>Ekamut!#REF!</f>
        <v>#REF!</v>
      </c>
      <c r="N23" s="59" t="e">
        <f>Ekamut!#REF!</f>
        <v>#REF!</v>
      </c>
      <c r="O23" s="60">
        <v>2878.9</v>
      </c>
      <c r="P23" s="60">
        <v>2718.5</v>
      </c>
      <c r="Q23" s="61">
        <v>0.2</v>
      </c>
      <c r="R23" s="62">
        <v>0</v>
      </c>
    </row>
    <row r="24" spans="1:18" ht="18.95" customHeight="1">
      <c r="A24" s="58">
        <v>17</v>
      </c>
      <c r="B24" s="40" t="s">
        <v>72</v>
      </c>
      <c r="C24" s="100" t="e">
        <f>Ekamut!#REF!</f>
        <v>#REF!</v>
      </c>
      <c r="D24" s="100" t="e">
        <f>Ekamut!#REF!</f>
        <v>#REF!</v>
      </c>
      <c r="E24" s="100" t="e">
        <f>Ekamut!#REF!</f>
        <v>#REF!</v>
      </c>
      <c r="F24" s="100" t="e">
        <f>Ekamut!#REF!</f>
        <v>#REF!</v>
      </c>
      <c r="G24" s="60">
        <v>842.2</v>
      </c>
      <c r="H24" s="60">
        <v>85.9</v>
      </c>
      <c r="I24" s="61">
        <v>0</v>
      </c>
      <c r="J24" s="62">
        <v>0</v>
      </c>
      <c r="K24" s="59" t="e">
        <f>Ekamut!#REF!</f>
        <v>#REF!</v>
      </c>
      <c r="L24" s="59" t="e">
        <f>Ekamut!#REF!</f>
        <v>#REF!</v>
      </c>
      <c r="M24" s="59" t="e">
        <f>Ekamut!#REF!</f>
        <v>#REF!</v>
      </c>
      <c r="N24" s="59" t="e">
        <f>Ekamut!#REF!</f>
        <v>#REF!</v>
      </c>
      <c r="O24" s="60">
        <v>4679.7</v>
      </c>
      <c r="P24" s="60">
        <v>2307.6</v>
      </c>
      <c r="Q24" s="61">
        <v>0</v>
      </c>
      <c r="R24" s="62">
        <v>0</v>
      </c>
    </row>
    <row r="25" spans="1:18" ht="18.95" customHeight="1">
      <c r="A25" s="58">
        <v>18</v>
      </c>
      <c r="B25" s="40" t="s">
        <v>73</v>
      </c>
      <c r="C25" s="100" t="e">
        <f>Ekamut!#REF!</f>
        <v>#REF!</v>
      </c>
      <c r="D25" s="100" t="e">
        <f>Ekamut!#REF!</f>
        <v>#REF!</v>
      </c>
      <c r="E25" s="100" t="e">
        <f>Ekamut!#REF!</f>
        <v>#REF!</v>
      </c>
      <c r="F25" s="100" t="e">
        <f>Ekamut!#REF!</f>
        <v>#REF!</v>
      </c>
      <c r="G25" s="60">
        <v>2477.4</v>
      </c>
      <c r="H25" s="60">
        <v>1075.2</v>
      </c>
      <c r="I25" s="61">
        <v>0</v>
      </c>
      <c r="J25" s="62">
        <v>0</v>
      </c>
      <c r="K25" s="59" t="e">
        <f>Ekamut!#REF!</f>
        <v>#REF!</v>
      </c>
      <c r="L25" s="59" t="e">
        <f>Ekamut!#REF!</f>
        <v>#REF!</v>
      </c>
      <c r="M25" s="59" t="e">
        <f>Ekamut!#REF!</f>
        <v>#REF!</v>
      </c>
      <c r="N25" s="59" t="e">
        <f>Ekamut!#REF!</f>
        <v>#REF!</v>
      </c>
      <c r="O25" s="60">
        <v>15025.7</v>
      </c>
      <c r="P25" s="60">
        <v>9032.2000000000007</v>
      </c>
      <c r="Q25" s="61">
        <v>0</v>
      </c>
      <c r="R25" s="62">
        <v>0</v>
      </c>
    </row>
    <row r="26" spans="1:18" ht="18.95" customHeight="1">
      <c r="A26" s="58">
        <v>19</v>
      </c>
      <c r="B26" s="40" t="s">
        <v>74</v>
      </c>
      <c r="C26" s="100" t="e">
        <f>Ekamut!#REF!</f>
        <v>#REF!</v>
      </c>
      <c r="D26" s="100" t="e">
        <f>Ekamut!#REF!</f>
        <v>#REF!</v>
      </c>
      <c r="E26" s="100" t="e">
        <f>Ekamut!#REF!</f>
        <v>#REF!</v>
      </c>
      <c r="F26" s="100" t="e">
        <f>Ekamut!#REF!</f>
        <v>#REF!</v>
      </c>
      <c r="G26" s="60">
        <v>25342.3</v>
      </c>
      <c r="H26" s="60">
        <v>11274</v>
      </c>
      <c r="I26" s="61">
        <v>0</v>
      </c>
      <c r="J26" s="62">
        <v>0</v>
      </c>
      <c r="K26" s="59" t="e">
        <f>Ekamut!#REF!</f>
        <v>#REF!</v>
      </c>
      <c r="L26" s="59" t="e">
        <f>Ekamut!#REF!</f>
        <v>#REF!</v>
      </c>
      <c r="M26" s="59" t="e">
        <f>Ekamut!#REF!</f>
        <v>#REF!</v>
      </c>
      <c r="N26" s="59" t="e">
        <f>Ekamut!#REF!</f>
        <v>#REF!</v>
      </c>
      <c r="O26" s="60">
        <v>16300.9</v>
      </c>
      <c r="P26" s="60">
        <v>8555.7000000000007</v>
      </c>
      <c r="Q26" s="61">
        <v>0</v>
      </c>
      <c r="R26" s="62">
        <v>0</v>
      </c>
    </row>
    <row r="27" spans="1:18" ht="18.95" customHeight="1">
      <c r="A27" s="58">
        <v>20</v>
      </c>
      <c r="B27" s="40" t="s">
        <v>75</v>
      </c>
      <c r="C27" s="100" t="e">
        <f>Ekamut!#REF!</f>
        <v>#REF!</v>
      </c>
      <c r="D27" s="100" t="e">
        <f>Ekamut!#REF!</f>
        <v>#REF!</v>
      </c>
      <c r="E27" s="100" t="e">
        <f>Ekamut!#REF!</f>
        <v>#REF!</v>
      </c>
      <c r="F27" s="100" t="e">
        <f>Ekamut!#REF!</f>
        <v>#REF!</v>
      </c>
      <c r="G27" s="60">
        <v>1954.2</v>
      </c>
      <c r="H27" s="60">
        <v>638.9</v>
      </c>
      <c r="I27" s="61">
        <v>0</v>
      </c>
      <c r="J27" s="62">
        <v>0</v>
      </c>
      <c r="K27" s="59" t="e">
        <f>Ekamut!#REF!</f>
        <v>#REF!</v>
      </c>
      <c r="L27" s="59" t="e">
        <f>Ekamut!#REF!</f>
        <v>#REF!</v>
      </c>
      <c r="M27" s="59" t="e">
        <f>Ekamut!#REF!</f>
        <v>#REF!</v>
      </c>
      <c r="N27" s="59" t="e">
        <f>Ekamut!#REF!</f>
        <v>#REF!</v>
      </c>
      <c r="O27" s="60">
        <v>741.1</v>
      </c>
      <c r="P27" s="60">
        <v>638.9</v>
      </c>
      <c r="Q27" s="61">
        <v>0</v>
      </c>
      <c r="R27" s="62">
        <v>0</v>
      </c>
    </row>
    <row r="28" spans="1:18" ht="18.95" customHeight="1">
      <c r="A28" s="58">
        <v>21</v>
      </c>
      <c r="B28" s="40" t="s">
        <v>76</v>
      </c>
      <c r="C28" s="100" t="e">
        <f>Ekamut!#REF!</f>
        <v>#REF!</v>
      </c>
      <c r="D28" s="100" t="e">
        <f>Ekamut!#REF!</f>
        <v>#REF!</v>
      </c>
      <c r="E28" s="100" t="e">
        <f>Ekamut!#REF!</f>
        <v>#REF!</v>
      </c>
      <c r="F28" s="100" t="e">
        <f>Ekamut!#REF!</f>
        <v>#REF!</v>
      </c>
      <c r="G28" s="60">
        <v>7549.4</v>
      </c>
      <c r="H28" s="60">
        <v>3426.3</v>
      </c>
      <c r="I28" s="61">
        <v>0</v>
      </c>
      <c r="J28" s="62">
        <v>0</v>
      </c>
      <c r="K28" s="59" t="e">
        <f>Ekamut!#REF!</f>
        <v>#REF!</v>
      </c>
      <c r="L28" s="59" t="e">
        <f>Ekamut!#REF!</f>
        <v>#REF!</v>
      </c>
      <c r="M28" s="59" t="e">
        <f>Ekamut!#REF!</f>
        <v>#REF!</v>
      </c>
      <c r="N28" s="59" t="e">
        <f>Ekamut!#REF!</f>
        <v>#REF!</v>
      </c>
      <c r="O28" s="60">
        <v>111150.7</v>
      </c>
      <c r="P28" s="60">
        <v>6297.8</v>
      </c>
      <c r="Q28" s="61">
        <v>0</v>
      </c>
      <c r="R28" s="62">
        <v>0</v>
      </c>
    </row>
    <row r="29" spans="1:18" ht="18.95" customHeight="1">
      <c r="A29" s="58">
        <v>22</v>
      </c>
      <c r="B29" s="40" t="s">
        <v>77</v>
      </c>
      <c r="C29" s="100" t="e">
        <f>Ekamut!#REF!</f>
        <v>#REF!</v>
      </c>
      <c r="D29" s="100" t="e">
        <f>Ekamut!#REF!</f>
        <v>#REF!</v>
      </c>
      <c r="E29" s="100" t="e">
        <f>Ekamut!#REF!</f>
        <v>#REF!</v>
      </c>
      <c r="F29" s="100" t="e">
        <f>Ekamut!#REF!</f>
        <v>#REF!</v>
      </c>
      <c r="G29" s="60">
        <v>2585.9</v>
      </c>
      <c r="H29" s="60">
        <v>1185.7</v>
      </c>
      <c r="I29" s="61">
        <v>0</v>
      </c>
      <c r="J29" s="62">
        <v>0</v>
      </c>
      <c r="K29" s="59" t="e">
        <f>Ekamut!#REF!</f>
        <v>#REF!</v>
      </c>
      <c r="L29" s="59" t="e">
        <f>Ekamut!#REF!</f>
        <v>#REF!</v>
      </c>
      <c r="M29" s="59" t="e">
        <f>Ekamut!#REF!</f>
        <v>#REF!</v>
      </c>
      <c r="N29" s="59" t="e">
        <f>Ekamut!#REF!</f>
        <v>#REF!</v>
      </c>
      <c r="O29" s="60">
        <v>1804.1</v>
      </c>
      <c r="P29" s="60">
        <v>972</v>
      </c>
      <c r="Q29" s="61">
        <v>0</v>
      </c>
      <c r="R29" s="62">
        <v>0</v>
      </c>
    </row>
    <row r="30" spans="1:18" ht="18.95" customHeight="1">
      <c r="A30" s="58">
        <v>23</v>
      </c>
      <c r="B30" s="40" t="s">
        <v>78</v>
      </c>
      <c r="C30" s="100" t="e">
        <f>Ekamut!#REF!</f>
        <v>#REF!</v>
      </c>
      <c r="D30" s="100" t="e">
        <f>Ekamut!#REF!</f>
        <v>#REF!</v>
      </c>
      <c r="E30" s="100" t="e">
        <f>Ekamut!#REF!</f>
        <v>#REF!</v>
      </c>
      <c r="F30" s="100" t="e">
        <f>Ekamut!#REF!</f>
        <v>#REF!</v>
      </c>
      <c r="G30" s="60">
        <v>68</v>
      </c>
      <c r="H30" s="60">
        <v>19.600000000000001</v>
      </c>
      <c r="I30" s="61">
        <v>0.2</v>
      </c>
      <c r="J30" s="62">
        <v>0</v>
      </c>
      <c r="K30" s="59" t="e">
        <f>Ekamut!#REF!</f>
        <v>#REF!</v>
      </c>
      <c r="L30" s="59" t="e">
        <f>Ekamut!#REF!</f>
        <v>#REF!</v>
      </c>
      <c r="M30" s="59" t="e">
        <f>Ekamut!#REF!</f>
        <v>#REF!</v>
      </c>
      <c r="N30" s="59" t="e">
        <f>Ekamut!#REF!</f>
        <v>#REF!</v>
      </c>
      <c r="O30" s="60">
        <v>845.2</v>
      </c>
      <c r="P30" s="60">
        <v>549</v>
      </c>
      <c r="Q30" s="61">
        <v>0.2</v>
      </c>
      <c r="R30" s="62">
        <v>0</v>
      </c>
    </row>
    <row r="31" spans="1:18" ht="18.95" customHeight="1">
      <c r="A31" s="58">
        <v>24</v>
      </c>
      <c r="B31" s="40" t="s">
        <v>79</v>
      </c>
      <c r="C31" s="100" t="e">
        <f>Ekamut!#REF!</f>
        <v>#REF!</v>
      </c>
      <c r="D31" s="100" t="e">
        <f>Ekamut!#REF!</f>
        <v>#REF!</v>
      </c>
      <c r="E31" s="100" t="e">
        <f>Ekamut!#REF!</f>
        <v>#REF!</v>
      </c>
      <c r="F31" s="100" t="e">
        <f>Ekamut!#REF!</f>
        <v>#REF!</v>
      </c>
      <c r="G31" s="60">
        <v>198.7</v>
      </c>
      <c r="H31" s="60">
        <v>73</v>
      </c>
      <c r="I31" s="61">
        <v>0.4</v>
      </c>
      <c r="J31" s="62">
        <v>0</v>
      </c>
      <c r="K31" s="59" t="e">
        <f>Ekamut!#REF!</f>
        <v>#REF!</v>
      </c>
      <c r="L31" s="59" t="e">
        <f>Ekamut!#REF!</f>
        <v>#REF!</v>
      </c>
      <c r="M31" s="59" t="e">
        <f>Ekamut!#REF!</f>
        <v>#REF!</v>
      </c>
      <c r="N31" s="59" t="e">
        <f>Ekamut!#REF!</f>
        <v>#REF!</v>
      </c>
      <c r="O31" s="60">
        <v>2193.9</v>
      </c>
      <c r="P31" s="60">
        <v>1120.7</v>
      </c>
      <c r="Q31" s="61">
        <v>0.1</v>
      </c>
      <c r="R31" s="62">
        <v>0</v>
      </c>
    </row>
    <row r="32" spans="1:18" ht="18.95" customHeight="1">
      <c r="A32" s="58">
        <v>25</v>
      </c>
      <c r="B32" s="40" t="s">
        <v>80</v>
      </c>
      <c r="C32" s="100" t="e">
        <f>Ekamut!#REF!</f>
        <v>#REF!</v>
      </c>
      <c r="D32" s="100" t="e">
        <f>Ekamut!#REF!</f>
        <v>#REF!</v>
      </c>
      <c r="E32" s="100" t="e">
        <f>Ekamut!#REF!</f>
        <v>#REF!</v>
      </c>
      <c r="F32" s="100" t="e">
        <f>Ekamut!#REF!</f>
        <v>#REF!</v>
      </c>
      <c r="G32" s="60">
        <v>12433</v>
      </c>
      <c r="H32" s="60">
        <v>5751</v>
      </c>
      <c r="I32" s="61">
        <v>0</v>
      </c>
      <c r="J32" s="62">
        <v>0</v>
      </c>
      <c r="K32" s="59" t="e">
        <f>Ekamut!#REF!</f>
        <v>#REF!</v>
      </c>
      <c r="L32" s="59" t="e">
        <f>Ekamut!#REF!</f>
        <v>#REF!</v>
      </c>
      <c r="M32" s="59" t="e">
        <f>Ekamut!#REF!</f>
        <v>#REF!</v>
      </c>
      <c r="N32" s="59" t="e">
        <f>Ekamut!#REF!</f>
        <v>#REF!</v>
      </c>
      <c r="O32" s="60">
        <v>4544.6000000000004</v>
      </c>
      <c r="P32" s="60">
        <v>2622.4</v>
      </c>
      <c r="Q32" s="61">
        <v>0</v>
      </c>
      <c r="R32" s="62">
        <v>0</v>
      </c>
    </row>
    <row r="33" spans="1:63" ht="18.95" customHeight="1">
      <c r="A33" s="58">
        <v>26</v>
      </c>
      <c r="B33" s="79" t="s">
        <v>81</v>
      </c>
      <c r="C33" s="100" t="e">
        <f>Ekamut!#REF!</f>
        <v>#REF!</v>
      </c>
      <c r="D33" s="100" t="e">
        <f>Ekamut!#REF!</f>
        <v>#REF!</v>
      </c>
      <c r="E33" s="100" t="e">
        <f>Ekamut!#REF!</f>
        <v>#REF!</v>
      </c>
      <c r="F33" s="100" t="e">
        <f>Ekamut!#REF!</f>
        <v>#REF!</v>
      </c>
      <c r="G33" s="60">
        <v>17770.099999999999</v>
      </c>
      <c r="H33" s="60">
        <v>8163</v>
      </c>
      <c r="I33" s="61">
        <v>0</v>
      </c>
      <c r="J33" s="62">
        <v>0</v>
      </c>
      <c r="K33" s="59" t="e">
        <f>Ekamut!#REF!</f>
        <v>#REF!</v>
      </c>
      <c r="L33" s="59" t="e">
        <f>Ekamut!#REF!</f>
        <v>#REF!</v>
      </c>
      <c r="M33" s="59" t="e">
        <f>Ekamut!#REF!</f>
        <v>#REF!</v>
      </c>
      <c r="N33" s="59" t="e">
        <f>Ekamut!#REF!</f>
        <v>#REF!</v>
      </c>
      <c r="O33" s="60">
        <v>15243.5</v>
      </c>
      <c r="P33" s="60">
        <v>8574</v>
      </c>
      <c r="Q33" s="61">
        <v>0</v>
      </c>
      <c r="R33" s="62">
        <v>0</v>
      </c>
    </row>
    <row r="34" spans="1:63" ht="18.95" customHeight="1">
      <c r="A34" s="58">
        <v>27</v>
      </c>
      <c r="B34" s="40" t="s">
        <v>82</v>
      </c>
      <c r="C34" s="100" t="e">
        <f>Ekamut!#REF!</f>
        <v>#REF!</v>
      </c>
      <c r="D34" s="100" t="e">
        <f>Ekamut!#REF!</f>
        <v>#REF!</v>
      </c>
      <c r="E34" s="100" t="e">
        <f>Ekamut!#REF!</f>
        <v>#REF!</v>
      </c>
      <c r="F34" s="100" t="e">
        <f>Ekamut!#REF!</f>
        <v>#REF!</v>
      </c>
      <c r="G34" s="60">
        <v>20183.3</v>
      </c>
      <c r="H34" s="60">
        <v>10126</v>
      </c>
      <c r="I34" s="61">
        <v>0</v>
      </c>
      <c r="J34" s="62">
        <v>0</v>
      </c>
      <c r="K34" s="59" t="e">
        <f>Ekamut!#REF!</f>
        <v>#REF!</v>
      </c>
      <c r="L34" s="59" t="e">
        <f>Ekamut!#REF!</f>
        <v>#REF!</v>
      </c>
      <c r="M34" s="59" t="e">
        <f>Ekamut!#REF!</f>
        <v>#REF!</v>
      </c>
      <c r="N34" s="59" t="e">
        <f>Ekamut!#REF!</f>
        <v>#REF!</v>
      </c>
      <c r="O34" s="60">
        <v>8837</v>
      </c>
      <c r="P34" s="60">
        <v>5139.3999999999996</v>
      </c>
      <c r="Q34" s="61">
        <v>0</v>
      </c>
      <c r="R34" s="62">
        <v>0</v>
      </c>
    </row>
    <row r="35" spans="1:63" ht="18.95" customHeight="1">
      <c r="A35" s="58">
        <v>28</v>
      </c>
      <c r="B35" s="40" t="s">
        <v>83</v>
      </c>
      <c r="C35" s="100" t="e">
        <f>Ekamut!#REF!</f>
        <v>#REF!</v>
      </c>
      <c r="D35" s="100" t="e">
        <f>Ekamut!#REF!</f>
        <v>#REF!</v>
      </c>
      <c r="E35" s="100" t="e">
        <f>Ekamut!#REF!</f>
        <v>#REF!</v>
      </c>
      <c r="F35" s="100" t="e">
        <f>Ekamut!#REF!</f>
        <v>#REF!</v>
      </c>
      <c r="G35" s="60">
        <v>33196.9</v>
      </c>
      <c r="H35" s="60">
        <v>14444.3</v>
      </c>
      <c r="I35" s="61">
        <v>0</v>
      </c>
      <c r="J35" s="62">
        <v>0</v>
      </c>
      <c r="K35" s="59" t="e">
        <f>Ekamut!#REF!</f>
        <v>#REF!</v>
      </c>
      <c r="L35" s="59" t="e">
        <f>Ekamut!#REF!</f>
        <v>#REF!</v>
      </c>
      <c r="M35" s="59" t="e">
        <f>Ekamut!#REF!</f>
        <v>#REF!</v>
      </c>
      <c r="N35" s="59" t="e">
        <f>Ekamut!#REF!</f>
        <v>#REF!</v>
      </c>
      <c r="O35" s="60">
        <v>17822.599999999999</v>
      </c>
      <c r="P35" s="60">
        <v>9205.7000000000007</v>
      </c>
      <c r="Q35" s="61">
        <v>214.6</v>
      </c>
      <c r="R35" s="62">
        <v>0</v>
      </c>
    </row>
    <row r="36" spans="1:63" ht="18.95" customHeight="1">
      <c r="A36" s="58">
        <v>29</v>
      </c>
      <c r="B36" s="40" t="s">
        <v>84</v>
      </c>
      <c r="C36" s="100" t="e">
        <f>Ekamut!#REF!</f>
        <v>#REF!</v>
      </c>
      <c r="D36" s="100" t="e">
        <f>Ekamut!#REF!</f>
        <v>#REF!</v>
      </c>
      <c r="E36" s="100" t="e">
        <f>Ekamut!#REF!</f>
        <v>#REF!</v>
      </c>
      <c r="F36" s="100" t="e">
        <f>Ekamut!#REF!</f>
        <v>#REF!</v>
      </c>
      <c r="G36" s="60">
        <v>606.20000000000005</v>
      </c>
      <c r="H36" s="60">
        <v>178.4</v>
      </c>
      <c r="I36" s="61">
        <v>0</v>
      </c>
      <c r="J36" s="62">
        <v>0</v>
      </c>
      <c r="K36" s="59" t="e">
        <f>Ekamut!#REF!</f>
        <v>#REF!</v>
      </c>
      <c r="L36" s="59" t="e">
        <f>Ekamut!#REF!</f>
        <v>#REF!</v>
      </c>
      <c r="M36" s="59" t="e">
        <f>Ekamut!#REF!</f>
        <v>#REF!</v>
      </c>
      <c r="N36" s="59" t="e">
        <f>Ekamut!#REF!</f>
        <v>#REF!</v>
      </c>
      <c r="O36" s="60">
        <v>557.20000000000005</v>
      </c>
      <c r="P36" s="60">
        <v>23.8</v>
      </c>
      <c r="Q36" s="61">
        <v>0</v>
      </c>
      <c r="R36" s="62">
        <v>0</v>
      </c>
    </row>
    <row r="37" spans="1:63" ht="18.95" customHeight="1">
      <c r="A37" s="58">
        <v>30</v>
      </c>
      <c r="B37" s="40" t="s">
        <v>85</v>
      </c>
      <c r="C37" s="100" t="e">
        <f>Ekamut!#REF!</f>
        <v>#REF!</v>
      </c>
      <c r="D37" s="100" t="e">
        <f>Ekamut!#REF!</f>
        <v>#REF!</v>
      </c>
      <c r="E37" s="100" t="e">
        <f>Ekamut!#REF!</f>
        <v>#REF!</v>
      </c>
      <c r="F37" s="100" t="e">
        <f>Ekamut!#REF!</f>
        <v>#REF!</v>
      </c>
      <c r="G37" s="60">
        <v>12952</v>
      </c>
      <c r="H37" s="60">
        <v>5996.8</v>
      </c>
      <c r="I37" s="61">
        <v>0.4</v>
      </c>
      <c r="J37" s="62">
        <v>0</v>
      </c>
      <c r="K37" s="59" t="e">
        <f>Ekamut!#REF!</f>
        <v>#REF!</v>
      </c>
      <c r="L37" s="59" t="e">
        <f>Ekamut!#REF!</f>
        <v>#REF!</v>
      </c>
      <c r="M37" s="59" t="e">
        <f>Ekamut!#REF!</f>
        <v>#REF!</v>
      </c>
      <c r="N37" s="59" t="e">
        <f>Ekamut!#REF!</f>
        <v>#REF!</v>
      </c>
      <c r="O37" s="60">
        <v>23654.5</v>
      </c>
      <c r="P37" s="60">
        <v>13833.3</v>
      </c>
      <c r="Q37" s="61">
        <v>0.4</v>
      </c>
      <c r="R37" s="62">
        <v>0</v>
      </c>
    </row>
    <row r="38" spans="1:63" ht="18.95" customHeight="1">
      <c r="A38" s="58">
        <v>31</v>
      </c>
      <c r="B38" s="40" t="s">
        <v>86</v>
      </c>
      <c r="C38" s="100" t="e">
        <f>Ekamut!#REF!</f>
        <v>#REF!</v>
      </c>
      <c r="D38" s="100" t="e">
        <f>Ekamut!#REF!</f>
        <v>#REF!</v>
      </c>
      <c r="E38" s="100" t="e">
        <f>Ekamut!#REF!</f>
        <v>#REF!</v>
      </c>
      <c r="F38" s="100" t="e">
        <f>Ekamut!#REF!</f>
        <v>#REF!</v>
      </c>
      <c r="G38" s="60">
        <v>13250</v>
      </c>
      <c r="H38" s="60">
        <v>3936.4</v>
      </c>
      <c r="I38" s="63">
        <v>0</v>
      </c>
      <c r="J38" s="62">
        <v>0</v>
      </c>
      <c r="K38" s="59" t="e">
        <f>Ekamut!#REF!</f>
        <v>#REF!</v>
      </c>
      <c r="L38" s="59" t="e">
        <f>Ekamut!#REF!</f>
        <v>#REF!</v>
      </c>
      <c r="M38" s="59" t="e">
        <f>Ekamut!#REF!</f>
        <v>#REF!</v>
      </c>
      <c r="N38" s="59" t="e">
        <f>Ekamut!#REF!</f>
        <v>#REF!</v>
      </c>
      <c r="O38" s="60">
        <v>18250</v>
      </c>
      <c r="P38" s="60">
        <v>4520</v>
      </c>
      <c r="Q38" s="63">
        <v>0</v>
      </c>
      <c r="R38" s="62">
        <v>0</v>
      </c>
    </row>
    <row r="39" spans="1:63" ht="18.95" customHeight="1">
      <c r="A39" s="58">
        <v>32</v>
      </c>
      <c r="B39" s="40" t="s">
        <v>87</v>
      </c>
      <c r="C39" s="100" t="e">
        <f>Ekamut!#REF!</f>
        <v>#REF!</v>
      </c>
      <c r="D39" s="100" t="e">
        <f>Ekamut!#REF!</f>
        <v>#REF!</v>
      </c>
      <c r="E39" s="100" t="e">
        <f>Ekamut!#REF!</f>
        <v>#REF!</v>
      </c>
      <c r="F39" s="100" t="e">
        <f>Ekamut!#REF!</f>
        <v>#REF!</v>
      </c>
      <c r="G39" s="60">
        <v>6590.8</v>
      </c>
      <c r="H39" s="60">
        <v>2442.1999999999998</v>
      </c>
      <c r="I39" s="63">
        <v>0</v>
      </c>
      <c r="J39" s="62">
        <v>0</v>
      </c>
      <c r="K39" s="59" t="e">
        <f>Ekamut!#REF!</f>
        <v>#REF!</v>
      </c>
      <c r="L39" s="59" t="e">
        <f>Ekamut!#REF!</f>
        <v>#REF!</v>
      </c>
      <c r="M39" s="59" t="e">
        <f>Ekamut!#REF!</f>
        <v>#REF!</v>
      </c>
      <c r="N39" s="59" t="e">
        <f>Ekamut!#REF!</f>
        <v>#REF!</v>
      </c>
      <c r="O39" s="60">
        <v>8834</v>
      </c>
      <c r="P39" s="60">
        <v>5112.3999999999996</v>
      </c>
      <c r="Q39" s="63">
        <v>0</v>
      </c>
      <c r="R39" s="62">
        <v>0</v>
      </c>
    </row>
    <row r="40" spans="1:63" ht="18.95" customHeight="1">
      <c r="A40" s="58">
        <v>33</v>
      </c>
      <c r="B40" s="40" t="s">
        <v>88</v>
      </c>
      <c r="C40" s="100" t="e">
        <f>Ekamut!#REF!</f>
        <v>#REF!</v>
      </c>
      <c r="D40" s="100" t="e">
        <f>Ekamut!#REF!</f>
        <v>#REF!</v>
      </c>
      <c r="E40" s="100" t="e">
        <f>Ekamut!#REF!</f>
        <v>#REF!</v>
      </c>
      <c r="F40" s="100" t="e">
        <f>Ekamut!#REF!</f>
        <v>#REF!</v>
      </c>
      <c r="G40" s="60">
        <v>2231.8000000000002</v>
      </c>
      <c r="H40" s="60">
        <v>857.4</v>
      </c>
      <c r="I40" s="63">
        <v>0</v>
      </c>
      <c r="J40" s="62">
        <v>0</v>
      </c>
      <c r="K40" s="59" t="e">
        <f>Ekamut!#REF!</f>
        <v>#REF!</v>
      </c>
      <c r="L40" s="59" t="e">
        <f>Ekamut!#REF!</f>
        <v>#REF!</v>
      </c>
      <c r="M40" s="59" t="e">
        <f>Ekamut!#REF!</f>
        <v>#REF!</v>
      </c>
      <c r="N40" s="59" t="e">
        <f>Ekamut!#REF!</f>
        <v>#REF!</v>
      </c>
      <c r="O40" s="60">
        <v>10588.6</v>
      </c>
      <c r="P40" s="60">
        <v>5700</v>
      </c>
      <c r="Q40" s="63">
        <v>0</v>
      </c>
      <c r="R40" s="62">
        <v>0</v>
      </c>
    </row>
    <row r="41" spans="1:63" ht="18.95" customHeight="1">
      <c r="A41" s="58">
        <v>34</v>
      </c>
      <c r="B41" s="40" t="s">
        <v>89</v>
      </c>
      <c r="C41" s="100" t="e">
        <f>Ekamut!#REF!</f>
        <v>#REF!</v>
      </c>
      <c r="D41" s="100" t="e">
        <f>Ekamut!#REF!</f>
        <v>#REF!</v>
      </c>
      <c r="E41" s="100" t="e">
        <f>Ekamut!#REF!</f>
        <v>#REF!</v>
      </c>
      <c r="F41" s="100" t="e">
        <f>Ekamut!#REF!</f>
        <v>#REF!</v>
      </c>
      <c r="G41" s="60">
        <v>630.29999999999995</v>
      </c>
      <c r="H41" s="60">
        <v>254</v>
      </c>
      <c r="I41" s="63">
        <v>0</v>
      </c>
      <c r="J41" s="62">
        <v>0</v>
      </c>
      <c r="K41" s="59" t="e">
        <f>Ekamut!#REF!</f>
        <v>#REF!</v>
      </c>
      <c r="L41" s="59" t="e">
        <f>Ekamut!#REF!</f>
        <v>#REF!</v>
      </c>
      <c r="M41" s="59" t="e">
        <f>Ekamut!#REF!</f>
        <v>#REF!</v>
      </c>
      <c r="N41" s="59" t="e">
        <f>Ekamut!#REF!</f>
        <v>#REF!</v>
      </c>
      <c r="O41" s="60">
        <v>3415.8</v>
      </c>
      <c r="P41" s="60">
        <v>1838.9</v>
      </c>
      <c r="Q41" s="63">
        <v>0</v>
      </c>
      <c r="R41" s="62">
        <v>0</v>
      </c>
    </row>
    <row r="42" spans="1:63" ht="18.95" customHeight="1">
      <c r="A42" s="58">
        <v>35</v>
      </c>
      <c r="B42" s="41" t="s">
        <v>90</v>
      </c>
      <c r="C42" s="100" t="e">
        <f>Ekamut!#REF!</f>
        <v>#REF!</v>
      </c>
      <c r="D42" s="100" t="e">
        <f>Ekamut!#REF!</f>
        <v>#REF!</v>
      </c>
      <c r="E42" s="100" t="e">
        <f>Ekamut!#REF!</f>
        <v>#REF!</v>
      </c>
      <c r="F42" s="100" t="e">
        <f>Ekamut!#REF!</f>
        <v>#REF!</v>
      </c>
      <c r="G42" s="60">
        <f>274.3+535.1</f>
        <v>809.40000000000009</v>
      </c>
      <c r="H42" s="60">
        <v>270</v>
      </c>
      <c r="I42" s="63">
        <v>0</v>
      </c>
      <c r="J42" s="62">
        <v>0</v>
      </c>
      <c r="K42" s="59" t="e">
        <f>Ekamut!#REF!</f>
        <v>#REF!</v>
      </c>
      <c r="L42" s="59" t="e">
        <f>Ekamut!#REF!</f>
        <v>#REF!</v>
      </c>
      <c r="M42" s="59" t="e">
        <f>Ekamut!#REF!</f>
        <v>#REF!</v>
      </c>
      <c r="N42" s="59" t="e">
        <f>Ekamut!#REF!</f>
        <v>#REF!</v>
      </c>
      <c r="O42" s="60">
        <v>1934.1</v>
      </c>
      <c r="P42" s="60">
        <v>1688.2</v>
      </c>
      <c r="Q42" s="63">
        <v>105.9</v>
      </c>
      <c r="R42" s="62">
        <v>0</v>
      </c>
    </row>
    <row r="43" spans="1:63" ht="18.95" customHeight="1">
      <c r="A43" s="58">
        <v>36</v>
      </c>
      <c r="B43" s="41" t="s">
        <v>91</v>
      </c>
      <c r="C43" s="100" t="e">
        <f>Ekamut!#REF!</f>
        <v>#REF!</v>
      </c>
      <c r="D43" s="100" t="e">
        <f>Ekamut!#REF!</f>
        <v>#REF!</v>
      </c>
      <c r="E43" s="100" t="e">
        <f>Ekamut!#REF!</f>
        <v>#REF!</v>
      </c>
      <c r="F43" s="100" t="e">
        <f>Ekamut!#REF!</f>
        <v>#REF!</v>
      </c>
      <c r="G43" s="60">
        <f>5127.7+16943.7</f>
        <v>22071.4</v>
      </c>
      <c r="H43" s="60">
        <f>6568+1074.7</f>
        <v>7642.7</v>
      </c>
      <c r="I43" s="63">
        <v>888.2</v>
      </c>
      <c r="J43" s="62">
        <v>0</v>
      </c>
      <c r="K43" s="59" t="e">
        <f>Ekamut!#REF!</f>
        <v>#REF!</v>
      </c>
      <c r="L43" s="59" t="e">
        <f>Ekamut!#REF!</f>
        <v>#REF!</v>
      </c>
      <c r="M43" s="59" t="e">
        <f>Ekamut!#REF!</f>
        <v>#REF!</v>
      </c>
      <c r="N43" s="59" t="e">
        <f>Ekamut!#REF!</f>
        <v>#REF!</v>
      </c>
      <c r="O43" s="60">
        <v>150101.20000000001</v>
      </c>
      <c r="P43" s="60">
        <f>836.8+78604.5</f>
        <v>79441.3</v>
      </c>
      <c r="Q43" s="63">
        <v>1472.1</v>
      </c>
      <c r="R43" s="62">
        <v>0</v>
      </c>
    </row>
    <row r="44" spans="1:63" ht="18.95" customHeight="1">
      <c r="A44" s="58">
        <v>37</v>
      </c>
      <c r="B44" s="41" t="s">
        <v>92</v>
      </c>
      <c r="C44" s="100" t="e">
        <f>Ekamut!#REF!</f>
        <v>#REF!</v>
      </c>
      <c r="D44" s="100" t="e">
        <f>Ekamut!#REF!</f>
        <v>#REF!</v>
      </c>
      <c r="E44" s="100" t="e">
        <f>Ekamut!#REF!</f>
        <v>#REF!</v>
      </c>
      <c r="F44" s="100" t="e">
        <f>Ekamut!#REF!</f>
        <v>#REF!</v>
      </c>
      <c r="G44" s="60">
        <f>224.8+1387.7</f>
        <v>1612.5</v>
      </c>
      <c r="H44" s="60">
        <v>551.4</v>
      </c>
      <c r="I44" s="63">
        <v>0</v>
      </c>
      <c r="J44" s="62">
        <v>0</v>
      </c>
      <c r="K44" s="59" t="e">
        <f>Ekamut!#REF!</f>
        <v>#REF!</v>
      </c>
      <c r="L44" s="59" t="e">
        <f>Ekamut!#REF!</f>
        <v>#REF!</v>
      </c>
      <c r="M44" s="59" t="e">
        <f>Ekamut!#REF!</f>
        <v>#REF!</v>
      </c>
      <c r="N44" s="59" t="e">
        <f>Ekamut!#REF!</f>
        <v>#REF!</v>
      </c>
      <c r="O44" s="60">
        <v>4288.8</v>
      </c>
      <c r="P44" s="60">
        <v>2931.1</v>
      </c>
      <c r="Q44" s="63">
        <v>0</v>
      </c>
      <c r="R44" s="62">
        <v>0</v>
      </c>
    </row>
    <row r="45" spans="1:63" ht="18.95" customHeight="1">
      <c r="A45" s="58">
        <v>38</v>
      </c>
      <c r="B45" s="41" t="s">
        <v>93</v>
      </c>
      <c r="C45" s="100" t="e">
        <f>Ekamut!#REF!</f>
        <v>#REF!</v>
      </c>
      <c r="D45" s="100" t="e">
        <f>Ekamut!#REF!</f>
        <v>#REF!</v>
      </c>
      <c r="E45" s="100" t="e">
        <f>Ekamut!#REF!</f>
        <v>#REF!</v>
      </c>
      <c r="F45" s="100" t="e">
        <f>Ekamut!#REF!</f>
        <v>#REF!</v>
      </c>
      <c r="G45" s="60">
        <f>173.2+3853.5</f>
        <v>4026.7</v>
      </c>
      <c r="H45" s="60">
        <v>1709.2</v>
      </c>
      <c r="I45" s="63">
        <v>0.3</v>
      </c>
      <c r="J45" s="62">
        <v>0</v>
      </c>
      <c r="K45" s="59" t="e">
        <f>Ekamut!#REF!</f>
        <v>#REF!</v>
      </c>
      <c r="L45" s="59" t="e">
        <f>Ekamut!#REF!</f>
        <v>#REF!</v>
      </c>
      <c r="M45" s="59" t="e">
        <f>Ekamut!#REF!</f>
        <v>#REF!</v>
      </c>
      <c r="N45" s="59" t="e">
        <f>Ekamut!#REF!</f>
        <v>#REF!</v>
      </c>
      <c r="O45" s="60">
        <v>2337.4</v>
      </c>
      <c r="P45" s="60">
        <v>3395.8</v>
      </c>
      <c r="Q45" s="63">
        <v>40.1</v>
      </c>
      <c r="R45" s="62">
        <v>0</v>
      </c>
    </row>
    <row r="46" spans="1:63" ht="18.95" customHeight="1">
      <c r="A46" s="58">
        <v>39</v>
      </c>
      <c r="B46" s="41" t="s">
        <v>94</v>
      </c>
      <c r="C46" s="100" t="e">
        <f>Ekamut!#REF!</f>
        <v>#REF!</v>
      </c>
      <c r="D46" s="100" t="e">
        <f>Ekamut!#REF!</f>
        <v>#REF!</v>
      </c>
      <c r="E46" s="100" t="e">
        <f>Ekamut!#REF!</f>
        <v>#REF!</v>
      </c>
      <c r="F46" s="100" t="e">
        <f>Ekamut!#REF!</f>
        <v>#REF!</v>
      </c>
      <c r="G46" s="60">
        <f>73.5+30.4</f>
        <v>103.9</v>
      </c>
      <c r="H46" s="60">
        <v>29</v>
      </c>
      <c r="I46" s="63">
        <v>0</v>
      </c>
      <c r="J46" s="62">
        <v>0</v>
      </c>
      <c r="K46" s="59" t="e">
        <f>Ekamut!#REF!</f>
        <v>#REF!</v>
      </c>
      <c r="L46" s="59" t="e">
        <f>Ekamut!#REF!</f>
        <v>#REF!</v>
      </c>
      <c r="M46" s="59" t="e">
        <f>Ekamut!#REF!</f>
        <v>#REF!</v>
      </c>
      <c r="N46" s="59" t="e">
        <f>Ekamut!#REF!</f>
        <v>#REF!</v>
      </c>
      <c r="O46" s="60">
        <f>122.4</f>
        <v>122.4</v>
      </c>
      <c r="P46" s="60">
        <v>72.400000000000006</v>
      </c>
      <c r="Q46" s="60">
        <v>0</v>
      </c>
      <c r="R46" s="60">
        <v>0</v>
      </c>
    </row>
    <row r="47" spans="1:63" s="96" customFormat="1" ht="18.95" customHeight="1">
      <c r="A47" s="58">
        <v>40</v>
      </c>
      <c r="B47" s="41" t="s">
        <v>95</v>
      </c>
      <c r="C47" s="100" t="e">
        <f>Ekamut!#REF!</f>
        <v>#REF!</v>
      </c>
      <c r="D47" s="100" t="e">
        <f>Ekamut!#REF!</f>
        <v>#REF!</v>
      </c>
      <c r="E47" s="100" t="e">
        <f>Ekamut!#REF!</f>
        <v>#REF!</v>
      </c>
      <c r="F47" s="100" t="e">
        <f>Ekamut!#REF!</f>
        <v>#REF!</v>
      </c>
      <c r="G47" s="60">
        <v>802.7</v>
      </c>
      <c r="H47" s="60">
        <v>221.8</v>
      </c>
      <c r="I47" s="63">
        <v>0</v>
      </c>
      <c r="J47" s="60">
        <v>0</v>
      </c>
      <c r="K47" s="59" t="e">
        <f>Ekamut!#REF!</f>
        <v>#REF!</v>
      </c>
      <c r="L47" s="59" t="e">
        <f>Ekamut!#REF!</f>
        <v>#REF!</v>
      </c>
      <c r="M47" s="59" t="e">
        <f>Ekamut!#REF!</f>
        <v>#REF!</v>
      </c>
      <c r="N47" s="59" t="e">
        <f>Ekamut!#REF!</f>
        <v>#REF!</v>
      </c>
      <c r="O47" s="60">
        <v>5603.6</v>
      </c>
      <c r="P47" s="60">
        <v>4382.8999999999996</v>
      </c>
      <c r="Q47" s="60">
        <v>7</v>
      </c>
      <c r="R47" s="60">
        <v>0</v>
      </c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</row>
    <row r="48" spans="1:63" s="96" customFormat="1" ht="18.95" customHeight="1">
      <c r="A48" s="58">
        <v>41</v>
      </c>
      <c r="B48" s="41" t="s">
        <v>96</v>
      </c>
      <c r="C48" s="100">
        <f>[1]Ekamut!O50</f>
        <v>273.60000000000002</v>
      </c>
      <c r="D48" s="100">
        <f>[1]Ekamut!P50</f>
        <v>22.8</v>
      </c>
      <c r="E48" s="100">
        <f>[1]Ekamut!Q50</f>
        <v>0</v>
      </c>
      <c r="F48" s="100">
        <f>[1]Ekamut!S50</f>
        <v>0</v>
      </c>
      <c r="G48" s="60">
        <v>47.8</v>
      </c>
      <c r="H48" s="60">
        <v>23.5</v>
      </c>
      <c r="I48" s="63">
        <v>0</v>
      </c>
      <c r="J48" s="60">
        <v>0</v>
      </c>
      <c r="K48" s="59">
        <f>[1]Ekamut!Y50</f>
        <v>410</v>
      </c>
      <c r="L48" s="59">
        <f>[1]Ekamut!Z50</f>
        <v>34.166666666666664</v>
      </c>
      <c r="M48" s="59">
        <f>[1]Ekamut!AA50</f>
        <v>0</v>
      </c>
      <c r="N48" s="59">
        <f>[1]Ekamut!AC50</f>
        <v>0</v>
      </c>
      <c r="O48" s="60">
        <v>981</v>
      </c>
      <c r="P48" s="60">
        <v>688.3</v>
      </c>
      <c r="Q48" s="60">
        <v>273.39999999999998</v>
      </c>
      <c r="R48" s="60">
        <v>0</v>
      </c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</row>
    <row r="49" spans="1:18" ht="18.95" customHeight="1">
      <c r="A49" s="58">
        <v>42</v>
      </c>
      <c r="B49" s="41" t="s">
        <v>97</v>
      </c>
      <c r="C49" s="100" t="e">
        <f>Ekamut!#REF!</f>
        <v>#REF!</v>
      </c>
      <c r="D49" s="100" t="e">
        <f>Ekamut!#REF!</f>
        <v>#REF!</v>
      </c>
      <c r="E49" s="100" t="e">
        <f>Ekamut!#REF!</f>
        <v>#REF!</v>
      </c>
      <c r="F49" s="100" t="e">
        <f>Ekamut!#REF!</f>
        <v>#REF!</v>
      </c>
      <c r="G49" s="60">
        <v>264</v>
      </c>
      <c r="H49" s="60">
        <v>72.3</v>
      </c>
      <c r="I49" s="63">
        <v>0</v>
      </c>
      <c r="J49" s="62">
        <v>0</v>
      </c>
      <c r="K49" s="59" t="e">
        <f>Ekamut!#REF!</f>
        <v>#REF!</v>
      </c>
      <c r="L49" s="59" t="e">
        <f>Ekamut!#REF!</f>
        <v>#REF!</v>
      </c>
      <c r="M49" s="59" t="e">
        <f>Ekamut!#REF!</f>
        <v>#REF!</v>
      </c>
      <c r="N49" s="59" t="e">
        <f>Ekamut!#REF!</f>
        <v>#REF!</v>
      </c>
      <c r="O49" s="60">
        <v>362.2</v>
      </c>
      <c r="P49" s="60">
        <v>643.4</v>
      </c>
      <c r="Q49" s="60">
        <v>4.4000000000000004</v>
      </c>
      <c r="R49" s="60">
        <v>0</v>
      </c>
    </row>
    <row r="50" spans="1:18" ht="18.95" customHeight="1">
      <c r="A50" s="58">
        <v>43</v>
      </c>
      <c r="B50" s="41" t="s">
        <v>98</v>
      </c>
      <c r="C50" s="100" t="e">
        <f>Ekamut!#REF!</f>
        <v>#REF!</v>
      </c>
      <c r="D50" s="100" t="e">
        <f>Ekamut!#REF!</f>
        <v>#REF!</v>
      </c>
      <c r="E50" s="100" t="e">
        <f>Ekamut!#REF!</f>
        <v>#REF!</v>
      </c>
      <c r="F50" s="100" t="e">
        <f>Ekamut!#REF!</f>
        <v>#REF!</v>
      </c>
      <c r="G50" s="60">
        <v>983.6</v>
      </c>
      <c r="H50" s="60">
        <v>448.3</v>
      </c>
      <c r="I50" s="63">
        <v>51.3</v>
      </c>
      <c r="J50" s="62">
        <v>0</v>
      </c>
      <c r="K50" s="59" t="e">
        <f>Ekamut!#REF!</f>
        <v>#REF!</v>
      </c>
      <c r="L50" s="59" t="e">
        <f>Ekamut!#REF!</f>
        <v>#REF!</v>
      </c>
      <c r="M50" s="59" t="e">
        <f>Ekamut!#REF!</f>
        <v>#REF!</v>
      </c>
      <c r="N50" s="59" t="e">
        <f>Ekamut!#REF!</f>
        <v>#REF!</v>
      </c>
      <c r="O50" s="60">
        <v>2055.3000000000002</v>
      </c>
      <c r="P50" s="60">
        <v>1442.6</v>
      </c>
      <c r="Q50" s="60">
        <v>45</v>
      </c>
      <c r="R50" s="60">
        <v>0</v>
      </c>
    </row>
    <row r="51" spans="1:18" ht="18.95" customHeight="1">
      <c r="A51" s="58">
        <v>44</v>
      </c>
      <c r="B51" s="41" t="s">
        <v>99</v>
      </c>
      <c r="C51" s="100" t="e">
        <f>Ekamut!#REF!</f>
        <v>#REF!</v>
      </c>
      <c r="D51" s="100" t="e">
        <f>Ekamut!#REF!</f>
        <v>#REF!</v>
      </c>
      <c r="E51" s="100" t="e">
        <f>Ekamut!#REF!</f>
        <v>#REF!</v>
      </c>
      <c r="F51" s="100" t="e">
        <f>Ekamut!#REF!</f>
        <v>#REF!</v>
      </c>
      <c r="G51" s="60">
        <f>62.8+1610</f>
        <v>1672.8</v>
      </c>
      <c r="H51" s="60">
        <v>560.70000000000005</v>
      </c>
      <c r="I51" s="63">
        <v>0</v>
      </c>
      <c r="J51" s="62">
        <v>0</v>
      </c>
      <c r="K51" s="59" t="e">
        <f>Ekamut!#REF!</f>
        <v>#REF!</v>
      </c>
      <c r="L51" s="59" t="e">
        <f>Ekamut!#REF!</f>
        <v>#REF!</v>
      </c>
      <c r="M51" s="59" t="e">
        <f>Ekamut!#REF!</f>
        <v>#REF!</v>
      </c>
      <c r="N51" s="59" t="e">
        <f>Ekamut!#REF!</f>
        <v>#REF!</v>
      </c>
      <c r="O51" s="60">
        <v>1827.9</v>
      </c>
      <c r="P51" s="60">
        <v>1181.2</v>
      </c>
      <c r="Q51" s="63">
        <v>0</v>
      </c>
      <c r="R51" s="62">
        <v>0</v>
      </c>
    </row>
    <row r="52" spans="1:18" ht="18.95" customHeight="1">
      <c r="A52" s="58">
        <v>45</v>
      </c>
      <c r="B52" s="41" t="s">
        <v>100</v>
      </c>
      <c r="C52" s="100" t="e">
        <f>Ekamut!#REF!</f>
        <v>#REF!</v>
      </c>
      <c r="D52" s="100" t="e">
        <f>Ekamut!#REF!</f>
        <v>#REF!</v>
      </c>
      <c r="E52" s="100" t="e">
        <f>Ekamut!#REF!</f>
        <v>#REF!</v>
      </c>
      <c r="F52" s="100" t="e">
        <f>Ekamut!#REF!</f>
        <v>#REF!</v>
      </c>
      <c r="G52" s="60">
        <f>86+2084.5</f>
        <v>2170.5</v>
      </c>
      <c r="H52" s="60">
        <v>782.3</v>
      </c>
      <c r="I52" s="63">
        <v>0</v>
      </c>
      <c r="J52" s="62">
        <v>0</v>
      </c>
      <c r="K52" s="59" t="e">
        <f>Ekamut!#REF!</f>
        <v>#REF!</v>
      </c>
      <c r="L52" s="59" t="e">
        <f>Ekamut!#REF!</f>
        <v>#REF!</v>
      </c>
      <c r="M52" s="59" t="e">
        <f>Ekamut!#REF!</f>
        <v>#REF!</v>
      </c>
      <c r="N52" s="59" t="e">
        <f>Ekamut!#REF!</f>
        <v>#REF!</v>
      </c>
      <c r="O52" s="60">
        <v>3617.5</v>
      </c>
      <c r="P52" s="60">
        <v>2081.4</v>
      </c>
      <c r="Q52" s="63">
        <v>0.2</v>
      </c>
      <c r="R52" s="62">
        <v>0</v>
      </c>
    </row>
    <row r="53" spans="1:18" ht="18.95" customHeight="1">
      <c r="A53" s="58">
        <v>46</v>
      </c>
      <c r="B53" s="41" t="s">
        <v>101</v>
      </c>
      <c r="C53" s="100" t="e">
        <f>Ekamut!#REF!</f>
        <v>#REF!</v>
      </c>
      <c r="D53" s="100" t="e">
        <f>Ekamut!#REF!</f>
        <v>#REF!</v>
      </c>
      <c r="E53" s="100" t="e">
        <f>Ekamut!#REF!</f>
        <v>#REF!</v>
      </c>
      <c r="F53" s="100" t="e">
        <f>Ekamut!#REF!</f>
        <v>#REF!</v>
      </c>
      <c r="G53" s="60">
        <f>1.5+883.6</f>
        <v>885.1</v>
      </c>
      <c r="H53" s="60">
        <v>418.4</v>
      </c>
      <c r="I53" s="63">
        <v>86.4</v>
      </c>
      <c r="J53" s="62">
        <v>0</v>
      </c>
      <c r="K53" s="59" t="e">
        <f>Ekamut!#REF!</f>
        <v>#REF!</v>
      </c>
      <c r="L53" s="59" t="e">
        <f>Ekamut!#REF!</f>
        <v>#REF!</v>
      </c>
      <c r="M53" s="59" t="e">
        <f>Ekamut!#REF!</f>
        <v>#REF!</v>
      </c>
      <c r="N53" s="59" t="e">
        <f>Ekamut!#REF!</f>
        <v>#REF!</v>
      </c>
      <c r="O53" s="60">
        <v>318.8</v>
      </c>
      <c r="P53" s="60">
        <v>279.3</v>
      </c>
      <c r="Q53" s="63">
        <v>13.5</v>
      </c>
      <c r="R53" s="62">
        <v>0</v>
      </c>
    </row>
    <row r="54" spans="1:18" ht="18.95" customHeight="1">
      <c r="A54" s="58">
        <v>47</v>
      </c>
      <c r="B54" s="41" t="s">
        <v>102</v>
      </c>
      <c r="C54" s="100" t="e">
        <f>Ekamut!#REF!</f>
        <v>#REF!</v>
      </c>
      <c r="D54" s="100" t="e">
        <f>Ekamut!#REF!</f>
        <v>#REF!</v>
      </c>
      <c r="E54" s="100" t="e">
        <f>Ekamut!#REF!</f>
        <v>#REF!</v>
      </c>
      <c r="F54" s="100" t="e">
        <f>Ekamut!#REF!</f>
        <v>#REF!</v>
      </c>
      <c r="G54" s="60">
        <f>11.3+2548.6</f>
        <v>2559.9</v>
      </c>
      <c r="H54" s="60">
        <v>986.4</v>
      </c>
      <c r="I54" s="63">
        <v>180.4</v>
      </c>
      <c r="J54" s="62">
        <v>0</v>
      </c>
      <c r="K54" s="59" t="e">
        <f>Ekamut!#REF!</f>
        <v>#REF!</v>
      </c>
      <c r="L54" s="59" t="e">
        <f>Ekamut!#REF!</f>
        <v>#REF!</v>
      </c>
      <c r="M54" s="59" t="e">
        <f>Ekamut!#REF!</f>
        <v>#REF!</v>
      </c>
      <c r="N54" s="59" t="e">
        <f>Ekamut!#REF!</f>
        <v>#REF!</v>
      </c>
      <c r="O54" s="60">
        <v>562.29999999999995</v>
      </c>
      <c r="P54" s="60">
        <v>340.7</v>
      </c>
      <c r="Q54" s="63">
        <v>56</v>
      </c>
      <c r="R54" s="62">
        <v>0</v>
      </c>
    </row>
    <row r="55" spans="1:18" ht="18.95" customHeight="1">
      <c r="A55" s="58">
        <v>48</v>
      </c>
      <c r="B55" s="41" t="s">
        <v>103</v>
      </c>
      <c r="C55" s="100" t="e">
        <f>Ekamut!#REF!</f>
        <v>#REF!</v>
      </c>
      <c r="D55" s="100" t="e">
        <f>Ekamut!#REF!</f>
        <v>#REF!</v>
      </c>
      <c r="E55" s="100" t="e">
        <f>Ekamut!#REF!</f>
        <v>#REF!</v>
      </c>
      <c r="F55" s="100" t="e">
        <f>Ekamut!#REF!</f>
        <v>#REF!</v>
      </c>
      <c r="G55" s="60">
        <f>43.3+1064</f>
        <v>1107.3</v>
      </c>
      <c r="H55" s="60">
        <v>731.1</v>
      </c>
      <c r="I55" s="63">
        <v>0.8</v>
      </c>
      <c r="J55" s="62">
        <v>0</v>
      </c>
      <c r="K55" s="59" t="e">
        <f>Ekamut!#REF!</f>
        <v>#REF!</v>
      </c>
      <c r="L55" s="59" t="e">
        <f>Ekamut!#REF!</f>
        <v>#REF!</v>
      </c>
      <c r="M55" s="59" t="e">
        <f>Ekamut!#REF!</f>
        <v>#REF!</v>
      </c>
      <c r="N55" s="59" t="e">
        <f>Ekamut!#REF!</f>
        <v>#REF!</v>
      </c>
      <c r="O55" s="60">
        <v>3276.8</v>
      </c>
      <c r="P55" s="60">
        <v>731.1</v>
      </c>
      <c r="Q55" s="63">
        <v>52.2</v>
      </c>
      <c r="R55" s="62">
        <v>0</v>
      </c>
    </row>
    <row r="56" spans="1:18" ht="18.95" customHeight="1">
      <c r="A56" s="58">
        <v>49</v>
      </c>
      <c r="B56" s="43" t="s">
        <v>104</v>
      </c>
      <c r="C56" s="100" t="e">
        <f>Ekamut!#REF!</f>
        <v>#REF!</v>
      </c>
      <c r="D56" s="100" t="e">
        <f>Ekamut!#REF!</f>
        <v>#REF!</v>
      </c>
      <c r="E56" s="100" t="e">
        <f>Ekamut!#REF!</f>
        <v>#REF!</v>
      </c>
      <c r="F56" s="100" t="e">
        <f>Ekamut!#REF!</f>
        <v>#REF!</v>
      </c>
      <c r="G56" s="60">
        <f>299.5+1049.6</f>
        <v>1349.1</v>
      </c>
      <c r="H56" s="60">
        <v>549.6</v>
      </c>
      <c r="I56" s="63">
        <v>0.1</v>
      </c>
      <c r="J56" s="62">
        <v>0</v>
      </c>
      <c r="K56" s="59" t="e">
        <f>Ekamut!#REF!</f>
        <v>#REF!</v>
      </c>
      <c r="L56" s="59" t="e">
        <f>Ekamut!#REF!</f>
        <v>#REF!</v>
      </c>
      <c r="M56" s="59" t="e">
        <f>Ekamut!#REF!</f>
        <v>#REF!</v>
      </c>
      <c r="N56" s="59" t="e">
        <f>Ekamut!#REF!</f>
        <v>#REF!</v>
      </c>
      <c r="O56" s="60">
        <v>1925.5</v>
      </c>
      <c r="P56" s="60">
        <v>1222.8</v>
      </c>
      <c r="Q56" s="63">
        <v>0.1</v>
      </c>
      <c r="R56" s="62">
        <v>0</v>
      </c>
    </row>
    <row r="57" spans="1:18" ht="18.95" customHeight="1">
      <c r="A57" s="58">
        <v>50</v>
      </c>
      <c r="B57" s="43" t="s">
        <v>105</v>
      </c>
      <c r="C57" s="100" t="e">
        <f>Ekamut!#REF!</f>
        <v>#REF!</v>
      </c>
      <c r="D57" s="100" t="e">
        <f>Ekamut!#REF!</f>
        <v>#REF!</v>
      </c>
      <c r="E57" s="100">
        <f>[1]Ekamut!Q59</f>
        <v>0</v>
      </c>
      <c r="F57" s="100">
        <f>[1]Ekamut!S59</f>
        <v>0</v>
      </c>
      <c r="G57" s="60">
        <v>418.9</v>
      </c>
      <c r="H57" s="60">
        <v>199.7</v>
      </c>
      <c r="I57" s="63">
        <v>0</v>
      </c>
      <c r="J57" s="62">
        <v>0</v>
      </c>
      <c r="K57" s="59">
        <f>[1]Ekamut!Y59</f>
        <v>5800</v>
      </c>
      <c r="L57" s="59">
        <f>[1]Ekamut!Z59</f>
        <v>483.33333333333331</v>
      </c>
      <c r="M57" s="59">
        <f>[1]Ekamut!AA59</f>
        <v>0</v>
      </c>
      <c r="N57" s="59">
        <f>[1]Ekamut!AC59</f>
        <v>0</v>
      </c>
      <c r="O57" s="60">
        <v>1600</v>
      </c>
      <c r="P57" s="60">
        <v>1228.5</v>
      </c>
      <c r="Q57" s="63">
        <v>0</v>
      </c>
      <c r="R57" s="62">
        <v>0</v>
      </c>
    </row>
    <row r="58" spans="1:18" ht="18.95" customHeight="1">
      <c r="A58" s="58">
        <v>51</v>
      </c>
      <c r="B58" s="43" t="s">
        <v>106</v>
      </c>
      <c r="C58" s="100" t="e">
        <f>Ekamut!#REF!</f>
        <v>#REF!</v>
      </c>
      <c r="D58" s="100" t="e">
        <f>Ekamut!#REF!</f>
        <v>#REF!</v>
      </c>
      <c r="E58" s="100" t="e">
        <f>Ekamut!#REF!</f>
        <v>#REF!</v>
      </c>
      <c r="F58" s="100" t="e">
        <f>Ekamut!#REF!</f>
        <v>#REF!</v>
      </c>
      <c r="G58" s="60">
        <f>59+153.1</f>
        <v>212.1</v>
      </c>
      <c r="H58" s="60">
        <v>68.599999999999994</v>
      </c>
      <c r="I58" s="63">
        <v>0</v>
      </c>
      <c r="J58" s="62">
        <v>0</v>
      </c>
      <c r="K58" s="59" t="e">
        <f>Ekamut!#REF!</f>
        <v>#REF!</v>
      </c>
      <c r="L58" s="59" t="e">
        <f>Ekamut!#REF!</f>
        <v>#REF!</v>
      </c>
      <c r="M58" s="59" t="e">
        <f>Ekamut!#REF!</f>
        <v>#REF!</v>
      </c>
      <c r="N58" s="59" t="e">
        <f>Ekamut!#REF!</f>
        <v>#REF!</v>
      </c>
      <c r="O58" s="60">
        <v>3186.6</v>
      </c>
      <c r="P58" s="60">
        <v>2181.3000000000002</v>
      </c>
      <c r="Q58" s="63">
        <v>0</v>
      </c>
      <c r="R58" s="62">
        <v>0</v>
      </c>
    </row>
    <row r="59" spans="1:18" ht="18.95" customHeight="1">
      <c r="A59" s="58">
        <v>52</v>
      </c>
      <c r="B59" s="43" t="s">
        <v>107</v>
      </c>
      <c r="C59" s="100" t="e">
        <f>Ekamut!#REF!</f>
        <v>#REF!</v>
      </c>
      <c r="D59" s="100" t="e">
        <f>Ekamut!#REF!</f>
        <v>#REF!</v>
      </c>
      <c r="E59" s="100" t="e">
        <f>Ekamut!#REF!</f>
        <v>#REF!</v>
      </c>
      <c r="F59" s="100" t="e">
        <f>Ekamut!#REF!</f>
        <v>#REF!</v>
      </c>
      <c r="G59" s="60">
        <f>31.1+3616.2</f>
        <v>3647.2999999999997</v>
      </c>
      <c r="H59" s="60">
        <v>1552.8</v>
      </c>
      <c r="I59" s="63">
        <v>0</v>
      </c>
      <c r="J59" s="62">
        <v>0</v>
      </c>
      <c r="K59" s="59" t="e">
        <f>Ekamut!#REF!</f>
        <v>#REF!</v>
      </c>
      <c r="L59" s="59" t="e">
        <f>Ekamut!#REF!</f>
        <v>#REF!</v>
      </c>
      <c r="M59" s="59" t="e">
        <f>Ekamut!#REF!</f>
        <v>#REF!</v>
      </c>
      <c r="N59" s="59" t="e">
        <f>Ekamut!#REF!</f>
        <v>#REF!</v>
      </c>
      <c r="O59" s="60">
        <v>1671.4</v>
      </c>
      <c r="P59" s="60">
        <v>966</v>
      </c>
      <c r="Q59" s="63">
        <v>0</v>
      </c>
      <c r="R59" s="62">
        <v>0</v>
      </c>
    </row>
    <row r="60" spans="1:18" ht="18.95" customHeight="1">
      <c r="A60" s="58">
        <v>53</v>
      </c>
      <c r="B60" s="43" t="s">
        <v>108</v>
      </c>
      <c r="C60" s="100" t="e">
        <f>Ekamut!#REF!</f>
        <v>#REF!</v>
      </c>
      <c r="D60" s="100" t="e">
        <f>Ekamut!#REF!</f>
        <v>#REF!</v>
      </c>
      <c r="E60" s="100" t="e">
        <f>Ekamut!#REF!</f>
        <v>#REF!</v>
      </c>
      <c r="F60" s="100" t="e">
        <f>Ekamut!#REF!</f>
        <v>#REF!</v>
      </c>
      <c r="G60" s="60">
        <v>278.8</v>
      </c>
      <c r="H60" s="60">
        <v>86.2</v>
      </c>
      <c r="I60" s="63">
        <v>0</v>
      </c>
      <c r="J60" s="62">
        <v>0</v>
      </c>
      <c r="K60" s="59" t="e">
        <f>Ekamut!#REF!</f>
        <v>#REF!</v>
      </c>
      <c r="L60" s="59" t="e">
        <f>Ekamut!#REF!</f>
        <v>#REF!</v>
      </c>
      <c r="M60" s="59" t="e">
        <f>Ekamut!#REF!</f>
        <v>#REF!</v>
      </c>
      <c r="N60" s="59" t="e">
        <f>Ekamut!#REF!</f>
        <v>#REF!</v>
      </c>
      <c r="O60" s="60">
        <v>745.4</v>
      </c>
      <c r="P60" s="60">
        <v>623</v>
      </c>
      <c r="Q60" s="63">
        <v>470.4</v>
      </c>
      <c r="R60" s="62">
        <v>0</v>
      </c>
    </row>
    <row r="61" spans="1:18" ht="18.95" customHeight="1">
      <c r="A61" s="58">
        <v>54</v>
      </c>
      <c r="B61" s="43" t="s">
        <v>109</v>
      </c>
      <c r="C61" s="100" t="e">
        <f>Ekamut!#REF!</f>
        <v>#REF!</v>
      </c>
      <c r="D61" s="100" t="e">
        <f>Ekamut!#REF!</f>
        <v>#REF!</v>
      </c>
      <c r="E61" s="100" t="e">
        <f>Ekamut!#REF!</f>
        <v>#REF!</v>
      </c>
      <c r="F61" s="100" t="e">
        <f>Ekamut!#REF!</f>
        <v>#REF!</v>
      </c>
      <c r="G61" s="60">
        <f>3.7+0.3+542.7+464.8</f>
        <v>1011.5</v>
      </c>
      <c r="H61" s="60">
        <v>332.8</v>
      </c>
      <c r="I61" s="63">
        <v>22.6</v>
      </c>
      <c r="J61" s="62">
        <v>0</v>
      </c>
      <c r="K61" s="59" t="e">
        <f>Ekamut!#REF!</f>
        <v>#REF!</v>
      </c>
      <c r="L61" s="59" t="e">
        <f>Ekamut!#REF!</f>
        <v>#REF!</v>
      </c>
      <c r="M61" s="59" t="e">
        <f>Ekamut!#REF!</f>
        <v>#REF!</v>
      </c>
      <c r="N61" s="59" t="e">
        <f>Ekamut!#REF!</f>
        <v>#REF!</v>
      </c>
      <c r="O61" s="60">
        <f>78.5+55.1</f>
        <v>133.6</v>
      </c>
      <c r="P61" s="60">
        <v>60</v>
      </c>
      <c r="Q61" s="63">
        <v>0.7</v>
      </c>
      <c r="R61" s="62">
        <v>0</v>
      </c>
    </row>
    <row r="62" spans="1:18" ht="18.95" customHeight="1">
      <c r="A62" s="58">
        <v>55</v>
      </c>
      <c r="B62" s="43" t="s">
        <v>110</v>
      </c>
      <c r="C62" s="100" t="e">
        <f>Ekamut!#REF!</f>
        <v>#REF!</v>
      </c>
      <c r="D62" s="100" t="e">
        <f>Ekamut!#REF!</f>
        <v>#REF!</v>
      </c>
      <c r="E62" s="100" t="e">
        <f>Ekamut!#REF!</f>
        <v>#REF!</v>
      </c>
      <c r="F62" s="100" t="e">
        <f>Ekamut!#REF!</f>
        <v>#REF!</v>
      </c>
      <c r="G62" s="60">
        <f>341.6+1224.8</f>
        <v>1566.4</v>
      </c>
      <c r="H62" s="60">
        <v>520.70000000000005</v>
      </c>
      <c r="I62" s="63">
        <v>256.39999999999998</v>
      </c>
      <c r="J62" s="62">
        <v>0</v>
      </c>
      <c r="K62" s="59" t="e">
        <f>Ekamut!#REF!</f>
        <v>#REF!</v>
      </c>
      <c r="L62" s="59" t="e">
        <f>Ekamut!#REF!</f>
        <v>#REF!</v>
      </c>
      <c r="M62" s="59" t="e">
        <f>Ekamut!#REF!</f>
        <v>#REF!</v>
      </c>
      <c r="N62" s="59" t="e">
        <f>Ekamut!#REF!</f>
        <v>#REF!</v>
      </c>
      <c r="O62" s="60">
        <v>4758.3999999999996</v>
      </c>
      <c r="P62" s="60">
        <v>4537.6000000000004</v>
      </c>
      <c r="Q62" s="63">
        <v>149</v>
      </c>
      <c r="R62" s="62">
        <v>0</v>
      </c>
    </row>
    <row r="63" spans="1:18" ht="18.95" customHeight="1">
      <c r="A63" s="58">
        <v>56</v>
      </c>
      <c r="B63" s="43" t="s">
        <v>111</v>
      </c>
      <c r="C63" s="100" t="e">
        <f>Ekamut!#REF!</f>
        <v>#REF!</v>
      </c>
      <c r="D63" s="100" t="e">
        <f>Ekamut!#REF!</f>
        <v>#REF!</v>
      </c>
      <c r="E63" s="100" t="e">
        <f>Ekamut!#REF!</f>
        <v>#REF!</v>
      </c>
      <c r="F63" s="100" t="e">
        <f>Ekamut!#REF!</f>
        <v>#REF!</v>
      </c>
      <c r="G63" s="60">
        <f>79.6+93.5</f>
        <v>173.1</v>
      </c>
      <c r="H63" s="60">
        <v>229.6</v>
      </c>
      <c r="I63" s="63">
        <v>0</v>
      </c>
      <c r="J63" s="62">
        <v>0</v>
      </c>
      <c r="K63" s="59" t="e">
        <f>Ekamut!#REF!</f>
        <v>#REF!</v>
      </c>
      <c r="L63" s="59" t="e">
        <f>Ekamut!#REF!</f>
        <v>#REF!</v>
      </c>
      <c r="M63" s="59" t="e">
        <f>Ekamut!#REF!</f>
        <v>#REF!</v>
      </c>
      <c r="N63" s="59" t="e">
        <f>Ekamut!#REF!</f>
        <v>#REF!</v>
      </c>
      <c r="O63" s="60">
        <v>1288.7</v>
      </c>
      <c r="P63" s="60">
        <v>1086.3</v>
      </c>
      <c r="Q63" s="63">
        <v>45.5</v>
      </c>
      <c r="R63" s="62">
        <v>0</v>
      </c>
    </row>
    <row r="64" spans="1:18" ht="18.95" customHeight="1">
      <c r="A64" s="58">
        <v>57</v>
      </c>
      <c r="B64" s="44" t="s">
        <v>112</v>
      </c>
      <c r="C64" s="100" t="e">
        <f>Ekamut!#REF!</f>
        <v>#REF!</v>
      </c>
      <c r="D64" s="100" t="e">
        <f>Ekamut!#REF!</f>
        <v>#REF!</v>
      </c>
      <c r="E64" s="100" t="e">
        <f>Ekamut!#REF!</f>
        <v>#REF!</v>
      </c>
      <c r="F64" s="100" t="e">
        <f>Ekamut!#REF!</f>
        <v>#REF!</v>
      </c>
      <c r="G64" s="60">
        <v>283.8</v>
      </c>
      <c r="H64" s="60">
        <v>146.80000000000001</v>
      </c>
      <c r="I64" s="63">
        <v>0</v>
      </c>
      <c r="J64" s="62">
        <v>0</v>
      </c>
      <c r="K64" s="59" t="e">
        <f>Ekamut!#REF!</f>
        <v>#REF!</v>
      </c>
      <c r="L64" s="59" t="e">
        <f>Ekamut!#REF!</f>
        <v>#REF!</v>
      </c>
      <c r="M64" s="59" t="e">
        <f>Ekamut!#REF!</f>
        <v>#REF!</v>
      </c>
      <c r="N64" s="59" t="e">
        <f>Ekamut!#REF!</f>
        <v>#REF!</v>
      </c>
      <c r="O64" s="60">
        <v>9625.5</v>
      </c>
      <c r="P64" s="60">
        <v>6727.8</v>
      </c>
      <c r="Q64" s="63">
        <v>0.1</v>
      </c>
      <c r="R64" s="62">
        <v>0</v>
      </c>
    </row>
    <row r="65" spans="1:63" ht="18.95" customHeight="1">
      <c r="A65" s="58">
        <v>58</v>
      </c>
      <c r="B65" s="80" t="s">
        <v>113</v>
      </c>
      <c r="C65" s="100" t="e">
        <f>Ekamut!#REF!</f>
        <v>#REF!</v>
      </c>
      <c r="D65" s="100" t="e">
        <f>Ekamut!#REF!</f>
        <v>#REF!</v>
      </c>
      <c r="E65" s="100" t="e">
        <f>Ekamut!#REF!</f>
        <v>#REF!</v>
      </c>
      <c r="F65" s="100" t="e">
        <f>Ekamut!#REF!</f>
        <v>#REF!</v>
      </c>
      <c r="G65" s="60">
        <v>2919.9</v>
      </c>
      <c r="H65" s="60">
        <v>1222.2</v>
      </c>
      <c r="I65" s="63">
        <v>0</v>
      </c>
      <c r="J65" s="62">
        <v>0</v>
      </c>
      <c r="K65" s="59" t="e">
        <f>Ekamut!#REF!</f>
        <v>#REF!</v>
      </c>
      <c r="L65" s="59" t="e">
        <f>Ekamut!#REF!</f>
        <v>#REF!</v>
      </c>
      <c r="M65" s="59" t="e">
        <f>Ekamut!#REF!</f>
        <v>#REF!</v>
      </c>
      <c r="N65" s="59" t="e">
        <f>Ekamut!#REF!</f>
        <v>#REF!</v>
      </c>
      <c r="O65" s="60">
        <v>860.4</v>
      </c>
      <c r="P65" s="60">
        <v>1243.3</v>
      </c>
      <c r="Q65" s="63">
        <v>129.4</v>
      </c>
      <c r="R65" s="62">
        <v>0</v>
      </c>
    </row>
    <row r="66" spans="1:63" ht="18.95" customHeight="1">
      <c r="A66" s="58">
        <v>59</v>
      </c>
      <c r="B66" s="45" t="s">
        <v>114</v>
      </c>
      <c r="C66" s="100" t="e">
        <f>Ekamut!#REF!</f>
        <v>#REF!</v>
      </c>
      <c r="D66" s="100" t="e">
        <f>Ekamut!#REF!</f>
        <v>#REF!</v>
      </c>
      <c r="E66" s="100" t="e">
        <f>Ekamut!#REF!</f>
        <v>#REF!</v>
      </c>
      <c r="F66" s="100" t="e">
        <f>Ekamut!#REF!</f>
        <v>#REF!</v>
      </c>
      <c r="G66" s="60">
        <f>345.6+0.9</f>
        <v>346.5</v>
      </c>
      <c r="H66" s="60">
        <v>59.6</v>
      </c>
      <c r="I66" s="63">
        <v>0</v>
      </c>
      <c r="J66" s="62">
        <v>0</v>
      </c>
      <c r="K66" s="59" t="e">
        <f>Ekamut!#REF!</f>
        <v>#REF!</v>
      </c>
      <c r="L66" s="59" t="e">
        <f>Ekamut!#REF!</f>
        <v>#REF!</v>
      </c>
      <c r="M66" s="59" t="e">
        <f>Ekamut!#REF!</f>
        <v>#REF!</v>
      </c>
      <c r="N66" s="59" t="e">
        <f>Ekamut!#REF!</f>
        <v>#REF!</v>
      </c>
      <c r="O66" s="60">
        <v>819.7</v>
      </c>
      <c r="P66" s="60">
        <v>524.6</v>
      </c>
      <c r="Q66" s="63">
        <v>0</v>
      </c>
      <c r="R66" s="62">
        <v>0</v>
      </c>
    </row>
    <row r="67" spans="1:63" ht="18.95" customHeight="1">
      <c r="A67" s="58">
        <v>60</v>
      </c>
      <c r="B67" s="45" t="s">
        <v>115</v>
      </c>
      <c r="C67" s="100" t="e">
        <f>Ekamut!#REF!</f>
        <v>#REF!</v>
      </c>
      <c r="D67" s="100" t="e">
        <f>Ekamut!#REF!</f>
        <v>#REF!</v>
      </c>
      <c r="E67" s="100" t="e">
        <f>Ekamut!#REF!</f>
        <v>#REF!</v>
      </c>
      <c r="F67" s="100" t="e">
        <f>Ekamut!#REF!</f>
        <v>#REF!</v>
      </c>
      <c r="G67" s="60">
        <f>653.7+9600.8</f>
        <v>10254.5</v>
      </c>
      <c r="H67" s="60">
        <f>164+4275.9</f>
        <v>4439.8999999999996</v>
      </c>
      <c r="I67" s="63">
        <v>0</v>
      </c>
      <c r="J67" s="62">
        <v>0</v>
      </c>
      <c r="K67" s="59" t="e">
        <f>Ekamut!#REF!</f>
        <v>#REF!</v>
      </c>
      <c r="L67" s="59" t="e">
        <f>Ekamut!#REF!</f>
        <v>#REF!</v>
      </c>
      <c r="M67" s="59" t="e">
        <f>Ekamut!#REF!</f>
        <v>#REF!</v>
      </c>
      <c r="N67" s="59" t="e">
        <f>Ekamut!#REF!</f>
        <v>#REF!</v>
      </c>
      <c r="O67" s="60">
        <v>9600.7999999999993</v>
      </c>
      <c r="P67" s="60">
        <f>2+11835.2</f>
        <v>11837.2</v>
      </c>
      <c r="Q67" s="63">
        <v>0</v>
      </c>
      <c r="R67" s="62">
        <v>0</v>
      </c>
    </row>
    <row r="68" spans="1:63" ht="18.95" customHeight="1">
      <c r="A68" s="58">
        <v>61</v>
      </c>
      <c r="B68" s="45" t="s">
        <v>116</v>
      </c>
      <c r="C68" s="59">
        <f>[1]Ekamut!O70</f>
        <v>1854.4</v>
      </c>
      <c r="D68" s="59">
        <f>[1]Ekamut!P70</f>
        <v>154.53333333333333</v>
      </c>
      <c r="E68" s="59">
        <f>[1]Ekamut!Q70</f>
        <v>0</v>
      </c>
      <c r="F68" s="59">
        <f>[1]Ekamut!S70</f>
        <v>0</v>
      </c>
      <c r="G68" s="60">
        <v>2141.1</v>
      </c>
      <c r="H68" s="60">
        <v>743.1</v>
      </c>
      <c r="I68" s="63">
        <v>0</v>
      </c>
      <c r="J68" s="62">
        <v>0</v>
      </c>
      <c r="K68" s="59">
        <f>[1]Ekamut!Y70</f>
        <v>2350</v>
      </c>
      <c r="L68" s="59">
        <f>[1]Ekamut!Z70</f>
        <v>195.83333333333334</v>
      </c>
      <c r="M68" s="59">
        <f>[1]Ekamut!AA70</f>
        <v>0</v>
      </c>
      <c r="N68" s="59">
        <f>[1]Ekamut!AC70</f>
        <v>0</v>
      </c>
      <c r="O68" s="60">
        <v>4083</v>
      </c>
      <c r="P68" s="60">
        <v>638.1</v>
      </c>
      <c r="Q68" s="63">
        <v>0</v>
      </c>
      <c r="R68" s="62">
        <v>0</v>
      </c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</row>
    <row r="69" spans="1:63" ht="18.95" customHeight="1">
      <c r="A69" s="58">
        <v>62</v>
      </c>
      <c r="B69" s="45" t="s">
        <v>117</v>
      </c>
      <c r="C69" s="100" t="e">
        <f>Ekamut!#REF!</f>
        <v>#REF!</v>
      </c>
      <c r="D69" s="100" t="e">
        <f>Ekamut!#REF!</f>
        <v>#REF!</v>
      </c>
      <c r="E69" s="100" t="e">
        <f>Ekamut!#REF!</f>
        <v>#REF!</v>
      </c>
      <c r="F69" s="100" t="e">
        <f>Ekamut!#REF!</f>
        <v>#REF!</v>
      </c>
      <c r="G69" s="60">
        <v>902.9</v>
      </c>
      <c r="H69" s="60">
        <v>150.9</v>
      </c>
      <c r="I69" s="63">
        <v>0</v>
      </c>
      <c r="J69" s="62">
        <v>0</v>
      </c>
      <c r="K69" s="59" t="e">
        <f>Ekamut!#REF!</f>
        <v>#REF!</v>
      </c>
      <c r="L69" s="59" t="e">
        <f>Ekamut!#REF!</f>
        <v>#REF!</v>
      </c>
      <c r="M69" s="59" t="e">
        <f>Ekamut!#REF!</f>
        <v>#REF!</v>
      </c>
      <c r="N69" s="59" t="e">
        <f>Ekamut!#REF!</f>
        <v>#REF!</v>
      </c>
      <c r="O69" s="60">
        <v>2670.4</v>
      </c>
      <c r="P69" s="60">
        <v>1792.8</v>
      </c>
      <c r="Q69" s="63">
        <v>0.8</v>
      </c>
      <c r="R69" s="62">
        <v>0</v>
      </c>
    </row>
    <row r="70" spans="1:63" ht="18.95" customHeight="1">
      <c r="A70" s="58">
        <v>63</v>
      </c>
      <c r="B70" s="46" t="s">
        <v>118</v>
      </c>
      <c r="C70" s="100" t="e">
        <f>Ekamut!#REF!</f>
        <v>#REF!</v>
      </c>
      <c r="D70" s="100" t="e">
        <f>Ekamut!#REF!</f>
        <v>#REF!</v>
      </c>
      <c r="E70" s="100" t="e">
        <f>Ekamut!#REF!</f>
        <v>#REF!</v>
      </c>
      <c r="F70" s="100" t="e">
        <f>Ekamut!#REF!</f>
        <v>#REF!</v>
      </c>
      <c r="G70" s="60">
        <f>0.6+2174.6</f>
        <v>2175.1999999999998</v>
      </c>
      <c r="H70" s="60">
        <v>638.9</v>
      </c>
      <c r="I70" s="63">
        <v>0</v>
      </c>
      <c r="J70" s="62">
        <v>0</v>
      </c>
      <c r="K70" s="59" t="e">
        <f>Ekamut!#REF!</f>
        <v>#REF!</v>
      </c>
      <c r="L70" s="59" t="e">
        <f>Ekamut!#REF!</f>
        <v>#REF!</v>
      </c>
      <c r="M70" s="59" t="e">
        <f>Ekamut!#REF!</f>
        <v>#REF!</v>
      </c>
      <c r="N70" s="59" t="e">
        <f>Ekamut!#REF!</f>
        <v>#REF!</v>
      </c>
      <c r="O70" s="60">
        <v>1807.6</v>
      </c>
      <c r="P70" s="60">
        <v>1035.5999999999999</v>
      </c>
      <c r="Q70" s="63">
        <v>130.1</v>
      </c>
      <c r="R70" s="62">
        <v>0</v>
      </c>
    </row>
    <row r="71" spans="1:63" ht="18.95" customHeight="1">
      <c r="A71" s="58">
        <v>64</v>
      </c>
      <c r="B71" s="46" t="s">
        <v>119</v>
      </c>
      <c r="C71" s="100" t="e">
        <f>Ekamut!#REF!</f>
        <v>#REF!</v>
      </c>
      <c r="D71" s="100" t="e">
        <f>Ekamut!#REF!</f>
        <v>#REF!</v>
      </c>
      <c r="E71" s="100" t="e">
        <f>Ekamut!#REF!</f>
        <v>#REF!</v>
      </c>
      <c r="F71" s="100" t="e">
        <f>Ekamut!#REF!</f>
        <v>#REF!</v>
      </c>
      <c r="G71" s="60">
        <f>703.8</f>
        <v>703.8</v>
      </c>
      <c r="H71" s="60">
        <v>223.3</v>
      </c>
      <c r="I71" s="63">
        <v>0</v>
      </c>
      <c r="J71" s="62">
        <v>0</v>
      </c>
      <c r="K71" s="59" t="e">
        <f>Ekamut!#REF!</f>
        <v>#REF!</v>
      </c>
      <c r="L71" s="59" t="e">
        <f>Ekamut!#REF!</f>
        <v>#REF!</v>
      </c>
      <c r="M71" s="59" t="e">
        <f>Ekamut!#REF!</f>
        <v>#REF!</v>
      </c>
      <c r="N71" s="59" t="e">
        <f>Ekamut!#REF!</f>
        <v>#REF!</v>
      </c>
      <c r="O71" s="60">
        <v>2.7</v>
      </c>
      <c r="P71" s="60">
        <v>2.9</v>
      </c>
      <c r="Q71" s="63">
        <v>0</v>
      </c>
      <c r="R71" s="62">
        <v>0</v>
      </c>
    </row>
    <row r="72" spans="1:63" ht="18.95" customHeight="1">
      <c r="A72" s="58">
        <v>65</v>
      </c>
      <c r="B72" s="45" t="s">
        <v>120</v>
      </c>
      <c r="C72" s="100" t="e">
        <f>Ekamut!#REF!</f>
        <v>#REF!</v>
      </c>
      <c r="D72" s="100" t="e">
        <f>Ekamut!#REF!</f>
        <v>#REF!</v>
      </c>
      <c r="E72" s="100" t="e">
        <f>Ekamut!#REF!</f>
        <v>#REF!</v>
      </c>
      <c r="F72" s="100" t="e">
        <f>Ekamut!#REF!</f>
        <v>#REF!</v>
      </c>
      <c r="G72" s="60">
        <v>345.6</v>
      </c>
      <c r="H72" s="60">
        <v>34.4</v>
      </c>
      <c r="I72" s="63">
        <v>0.2</v>
      </c>
      <c r="J72" s="62">
        <v>0</v>
      </c>
      <c r="K72" s="59" t="e">
        <f>Ekamut!#REF!</f>
        <v>#REF!</v>
      </c>
      <c r="L72" s="59" t="e">
        <f>Ekamut!#REF!</f>
        <v>#REF!</v>
      </c>
      <c r="M72" s="59" t="e">
        <f>Ekamut!#REF!</f>
        <v>#REF!</v>
      </c>
      <c r="N72" s="59" t="e">
        <f>Ekamut!#REF!</f>
        <v>#REF!</v>
      </c>
      <c r="O72" s="60">
        <v>5520</v>
      </c>
      <c r="P72" s="60">
        <v>3064.6</v>
      </c>
      <c r="Q72" s="63">
        <v>0</v>
      </c>
      <c r="R72" s="62">
        <v>0</v>
      </c>
    </row>
    <row r="73" spans="1:63" ht="18.95" customHeight="1">
      <c r="A73" s="58">
        <v>66</v>
      </c>
      <c r="B73" s="45" t="s">
        <v>121</v>
      </c>
      <c r="C73" s="100" t="e">
        <f>Ekamut!#REF!</f>
        <v>#REF!</v>
      </c>
      <c r="D73" s="100" t="e">
        <f>Ekamut!#REF!</f>
        <v>#REF!</v>
      </c>
      <c r="E73" s="100" t="e">
        <f>Ekamut!#REF!</f>
        <v>#REF!</v>
      </c>
      <c r="F73" s="100" t="e">
        <f>Ekamut!#REF!</f>
        <v>#REF!</v>
      </c>
      <c r="G73" s="60">
        <f>64.3+104.4</f>
        <v>168.7</v>
      </c>
      <c r="H73" s="60">
        <v>1057</v>
      </c>
      <c r="I73" s="63">
        <v>0</v>
      </c>
      <c r="J73" s="62">
        <v>0</v>
      </c>
      <c r="K73" s="59" t="e">
        <f>Ekamut!#REF!</f>
        <v>#REF!</v>
      </c>
      <c r="L73" s="59" t="e">
        <f>Ekamut!#REF!</f>
        <v>#REF!</v>
      </c>
      <c r="M73" s="59" t="e">
        <f>Ekamut!#REF!</f>
        <v>#REF!</v>
      </c>
      <c r="N73" s="59" t="e">
        <f>Ekamut!#REF!</f>
        <v>#REF!</v>
      </c>
      <c r="O73" s="60">
        <v>2301.1999999999998</v>
      </c>
      <c r="P73" s="60">
        <v>1253</v>
      </c>
      <c r="Q73" s="63">
        <v>0</v>
      </c>
      <c r="R73" s="62">
        <v>0</v>
      </c>
    </row>
    <row r="74" spans="1:63" ht="18.95" customHeight="1">
      <c r="A74" s="58">
        <v>67</v>
      </c>
      <c r="B74" s="45" t="s">
        <v>122</v>
      </c>
      <c r="C74" s="100" t="e">
        <f>Ekamut!#REF!</f>
        <v>#REF!</v>
      </c>
      <c r="D74" s="100" t="e">
        <f>Ekamut!#REF!</f>
        <v>#REF!</v>
      </c>
      <c r="E74" s="100" t="e">
        <f>Ekamut!#REF!</f>
        <v>#REF!</v>
      </c>
      <c r="F74" s="100" t="e">
        <f>Ekamut!#REF!</f>
        <v>#REF!</v>
      </c>
      <c r="G74" s="60">
        <f>1622.8+53.2</f>
        <v>1676</v>
      </c>
      <c r="H74" s="60">
        <v>740.3</v>
      </c>
      <c r="I74" s="63">
        <v>0.8</v>
      </c>
      <c r="J74" s="62">
        <v>0</v>
      </c>
      <c r="K74" s="59" t="e">
        <f>Ekamut!#REF!</f>
        <v>#REF!</v>
      </c>
      <c r="L74" s="59" t="e">
        <f>Ekamut!#REF!</f>
        <v>#REF!</v>
      </c>
      <c r="M74" s="59" t="e">
        <f>Ekamut!#REF!</f>
        <v>#REF!</v>
      </c>
      <c r="N74" s="59" t="e">
        <f>Ekamut!#REF!</f>
        <v>#REF!</v>
      </c>
      <c r="O74" s="60">
        <v>8301.2999999999993</v>
      </c>
      <c r="P74" s="60">
        <v>4955.6000000000004</v>
      </c>
      <c r="Q74" s="63">
        <v>63.5</v>
      </c>
      <c r="R74" s="62">
        <v>0</v>
      </c>
    </row>
    <row r="75" spans="1:63" ht="18.95" customHeight="1">
      <c r="A75" s="58">
        <v>68</v>
      </c>
      <c r="B75" s="45" t="s">
        <v>123</v>
      </c>
      <c r="C75" s="100" t="e">
        <f>Ekamut!#REF!</f>
        <v>#REF!</v>
      </c>
      <c r="D75" s="100" t="e">
        <f>Ekamut!#REF!</f>
        <v>#REF!</v>
      </c>
      <c r="E75" s="100" t="e">
        <f>Ekamut!#REF!</f>
        <v>#REF!</v>
      </c>
      <c r="F75" s="100" t="e">
        <f>Ekamut!#REF!</f>
        <v>#REF!</v>
      </c>
      <c r="G75" s="60">
        <f>50.4+2157.7</f>
        <v>2208.1</v>
      </c>
      <c r="H75" s="60">
        <v>876.6</v>
      </c>
      <c r="I75" s="63">
        <v>0</v>
      </c>
      <c r="J75" s="62">
        <v>0</v>
      </c>
      <c r="K75" s="59" t="e">
        <f>Ekamut!#REF!</f>
        <v>#REF!</v>
      </c>
      <c r="L75" s="59" t="e">
        <f>Ekamut!#REF!</f>
        <v>#REF!</v>
      </c>
      <c r="M75" s="59" t="e">
        <f>Ekamut!#REF!</f>
        <v>#REF!</v>
      </c>
      <c r="N75" s="59" t="e">
        <f>Ekamut!#REF!</f>
        <v>#REF!</v>
      </c>
      <c r="O75" s="60">
        <v>226.3</v>
      </c>
      <c r="P75" s="60">
        <v>1172</v>
      </c>
      <c r="Q75" s="63">
        <v>119</v>
      </c>
      <c r="R75" s="62">
        <v>0</v>
      </c>
    </row>
    <row r="76" spans="1:63" ht="18.95" customHeight="1">
      <c r="A76" s="58">
        <v>69</v>
      </c>
      <c r="B76" s="45" t="s">
        <v>124</v>
      </c>
      <c r="C76" s="100" t="e">
        <f>Ekamut!#REF!</f>
        <v>#REF!</v>
      </c>
      <c r="D76" s="100" t="e">
        <f>Ekamut!#REF!</f>
        <v>#REF!</v>
      </c>
      <c r="E76" s="100" t="e">
        <f>Ekamut!#REF!</f>
        <v>#REF!</v>
      </c>
      <c r="F76" s="100" t="e">
        <f>Ekamut!#REF!</f>
        <v>#REF!</v>
      </c>
      <c r="G76" s="60">
        <f>378.6+365.7</f>
        <v>744.3</v>
      </c>
      <c r="H76" s="60">
        <v>150.9</v>
      </c>
      <c r="I76" s="63">
        <v>0</v>
      </c>
      <c r="J76" s="62">
        <v>0</v>
      </c>
      <c r="K76" s="59" t="e">
        <f>Ekamut!#REF!</f>
        <v>#REF!</v>
      </c>
      <c r="L76" s="59" t="e">
        <f>Ekamut!#REF!</f>
        <v>#REF!</v>
      </c>
      <c r="M76" s="59" t="e">
        <f>Ekamut!#REF!</f>
        <v>#REF!</v>
      </c>
      <c r="N76" s="59" t="e">
        <f>Ekamut!#REF!</f>
        <v>#REF!</v>
      </c>
      <c r="O76" s="60">
        <v>3000.1</v>
      </c>
      <c r="P76" s="60">
        <v>1792.8</v>
      </c>
      <c r="Q76" s="63">
        <v>110.3</v>
      </c>
      <c r="R76" s="62">
        <v>0</v>
      </c>
    </row>
    <row r="77" spans="1:63" ht="18.95" customHeight="1">
      <c r="A77" s="58">
        <v>70</v>
      </c>
      <c r="B77" s="45" t="s">
        <v>125</v>
      </c>
      <c r="C77" s="100" t="e">
        <f>Ekamut!#REF!</f>
        <v>#REF!</v>
      </c>
      <c r="D77" s="100" t="e">
        <f>Ekamut!#REF!</f>
        <v>#REF!</v>
      </c>
      <c r="E77" s="100" t="e">
        <f>Ekamut!#REF!</f>
        <v>#REF!</v>
      </c>
      <c r="F77" s="100" t="e">
        <f>Ekamut!#REF!</f>
        <v>#REF!</v>
      </c>
      <c r="G77" s="60">
        <f>429.5</f>
        <v>429.5</v>
      </c>
      <c r="H77" s="60">
        <v>125.8</v>
      </c>
      <c r="I77" s="63">
        <v>101</v>
      </c>
      <c r="J77" s="62">
        <v>0</v>
      </c>
      <c r="K77" s="59" t="e">
        <f>Ekamut!#REF!</f>
        <v>#REF!</v>
      </c>
      <c r="L77" s="59" t="e">
        <f>Ekamut!#REF!</f>
        <v>#REF!</v>
      </c>
      <c r="M77" s="59" t="e">
        <f>Ekamut!#REF!</f>
        <v>#REF!</v>
      </c>
      <c r="N77" s="59" t="e">
        <f>Ekamut!#REF!</f>
        <v>#REF!</v>
      </c>
      <c r="O77" s="60">
        <v>1001.5</v>
      </c>
      <c r="P77" s="60">
        <v>530.4</v>
      </c>
      <c r="Q77" s="63">
        <v>0.7</v>
      </c>
      <c r="R77" s="62">
        <v>0</v>
      </c>
    </row>
    <row r="78" spans="1:63" ht="18.95" customHeight="1">
      <c r="A78" s="58">
        <v>71</v>
      </c>
      <c r="B78" s="45" t="s">
        <v>126</v>
      </c>
      <c r="C78" s="100" t="e">
        <f>Ekamut!#REF!</f>
        <v>#REF!</v>
      </c>
      <c r="D78" s="100" t="e">
        <f>Ekamut!#REF!</f>
        <v>#REF!</v>
      </c>
      <c r="E78" s="100" t="e">
        <f>Ekamut!#REF!</f>
        <v>#REF!</v>
      </c>
      <c r="F78" s="100" t="e">
        <f>Ekamut!#REF!</f>
        <v>#REF!</v>
      </c>
      <c r="G78" s="60">
        <f>18+1451.9</f>
        <v>1469.9</v>
      </c>
      <c r="H78" s="60">
        <v>391.7</v>
      </c>
      <c r="I78" s="63">
        <v>18</v>
      </c>
      <c r="J78" s="62">
        <v>0</v>
      </c>
      <c r="K78" s="59" t="e">
        <f>Ekamut!#REF!</f>
        <v>#REF!</v>
      </c>
      <c r="L78" s="59" t="e">
        <f>Ekamut!#REF!</f>
        <v>#REF!</v>
      </c>
      <c r="M78" s="59" t="e">
        <f>Ekamut!#REF!</f>
        <v>#REF!</v>
      </c>
      <c r="N78" s="59" t="e">
        <f>Ekamut!#REF!</f>
        <v>#REF!</v>
      </c>
      <c r="O78" s="60">
        <v>821.7</v>
      </c>
      <c r="P78" s="60">
        <v>462.2</v>
      </c>
      <c r="Q78" s="63">
        <v>91.4</v>
      </c>
      <c r="R78" s="62">
        <v>0</v>
      </c>
    </row>
    <row r="79" spans="1:63" ht="18.95" customHeight="1">
      <c r="A79" s="58">
        <v>72</v>
      </c>
      <c r="B79" s="45" t="s">
        <v>127</v>
      </c>
      <c r="C79" s="100" t="e">
        <f>Ekamut!#REF!</f>
        <v>#REF!</v>
      </c>
      <c r="D79" s="100" t="e">
        <f>Ekamut!#REF!</f>
        <v>#REF!</v>
      </c>
      <c r="E79" s="100" t="e">
        <f>Ekamut!#REF!</f>
        <v>#REF!</v>
      </c>
      <c r="F79" s="100" t="e">
        <f>Ekamut!#REF!</f>
        <v>#REF!</v>
      </c>
      <c r="G79" s="60">
        <v>730.5</v>
      </c>
      <c r="H79" s="60">
        <v>400.7</v>
      </c>
      <c r="I79" s="63">
        <v>0</v>
      </c>
      <c r="J79" s="62">
        <v>0</v>
      </c>
      <c r="K79" s="59" t="e">
        <f>Ekamut!#REF!</f>
        <v>#REF!</v>
      </c>
      <c r="L79" s="59" t="e">
        <f>Ekamut!#REF!</f>
        <v>#REF!</v>
      </c>
      <c r="M79" s="59" t="e">
        <f>Ekamut!#REF!</f>
        <v>#REF!</v>
      </c>
      <c r="N79" s="59" t="e">
        <f>Ekamut!#REF!</f>
        <v>#REF!</v>
      </c>
      <c r="O79" s="60">
        <v>3303.3</v>
      </c>
      <c r="P79" s="60">
        <v>2610.6</v>
      </c>
      <c r="Q79" s="63">
        <v>0</v>
      </c>
      <c r="R79" s="62">
        <v>0</v>
      </c>
    </row>
    <row r="80" spans="1:63" ht="27" customHeight="1">
      <c r="A80" s="64"/>
      <c r="B80" s="92" t="s">
        <v>138</v>
      </c>
      <c r="C80" s="101" t="e">
        <f>SUM(C8:C79)</f>
        <v>#REF!</v>
      </c>
      <c r="D80" s="101" t="e">
        <f>SUM(D8:D79)</f>
        <v>#REF!</v>
      </c>
      <c r="E80" s="101" t="e">
        <f>SUM(E8:E79)</f>
        <v>#REF!</v>
      </c>
      <c r="F80" s="100" t="e">
        <f>Ekamut!#REF!</f>
        <v>#REF!</v>
      </c>
      <c r="G80" s="66">
        <f t="shared" ref="G80:M80" si="0">SUM(G8:G79)</f>
        <v>525792.80000000005</v>
      </c>
      <c r="H80" s="66">
        <f t="shared" si="0"/>
        <v>214676.3</v>
      </c>
      <c r="I80" s="66">
        <f t="shared" si="0"/>
        <v>1635.5</v>
      </c>
      <c r="J80" s="66">
        <f t="shared" si="0"/>
        <v>0</v>
      </c>
      <c r="K80" s="65" t="e">
        <f t="shared" si="0"/>
        <v>#REF!</v>
      </c>
      <c r="L80" s="65" t="e">
        <f t="shared" si="0"/>
        <v>#REF!</v>
      </c>
      <c r="M80" s="65" t="e">
        <f t="shared" si="0"/>
        <v>#REF!</v>
      </c>
      <c r="N80" s="59" t="e">
        <f>Ekamut!#REF!</f>
        <v>#REF!</v>
      </c>
      <c r="O80" s="66">
        <f>SUM(O8:O79)</f>
        <v>720458.00000000012</v>
      </c>
      <c r="P80" s="66">
        <f>SUM(P8:P79)</f>
        <v>328614.89999999985</v>
      </c>
      <c r="Q80" s="66">
        <f>SUM(Q8:Q79)</f>
        <v>3835.7</v>
      </c>
      <c r="R80" s="66">
        <f>SUM(R8:R79)</f>
        <v>0</v>
      </c>
    </row>
    <row r="81" spans="1:18" ht="15.75">
      <c r="B81" s="93"/>
      <c r="F81" s="100"/>
      <c r="J81" s="67">
        <f>J80/I80*100</f>
        <v>0</v>
      </c>
      <c r="K81" s="67"/>
      <c r="L81" s="67"/>
      <c r="M81" s="67"/>
      <c r="N81" s="67"/>
      <c r="O81" s="67"/>
      <c r="P81" s="67"/>
      <c r="Q81" s="67"/>
      <c r="R81" s="67">
        <f>R80/Q80*100</f>
        <v>0</v>
      </c>
    </row>
    <row r="82" spans="1:18" ht="15.75">
      <c r="B82" s="93"/>
      <c r="H82" s="68"/>
      <c r="I82" s="68"/>
      <c r="P82" s="68"/>
      <c r="Q82" s="68"/>
    </row>
    <row r="83" spans="1:18" ht="15.75">
      <c r="B83" s="93"/>
    </row>
    <row r="84" spans="1:18">
      <c r="B84" s="94"/>
    </row>
    <row r="85" spans="1:18">
      <c r="A85" s="69"/>
      <c r="B85" s="95"/>
      <c r="K85" s="68"/>
      <c r="L85" s="68"/>
    </row>
  </sheetData>
  <mergeCells count="16">
    <mergeCell ref="C2:R2"/>
    <mergeCell ref="B4:B7"/>
    <mergeCell ref="C4:F4"/>
    <mergeCell ref="G4:G6"/>
    <mergeCell ref="H4:H6"/>
    <mergeCell ref="I4:I6"/>
    <mergeCell ref="J4:J6"/>
    <mergeCell ref="K4:N4"/>
    <mergeCell ref="O4:O6"/>
    <mergeCell ref="P4:P6"/>
    <mergeCell ref="Q4:Q6"/>
    <mergeCell ref="R4:R6"/>
    <mergeCell ref="C5:C6"/>
    <mergeCell ref="D5:F5"/>
    <mergeCell ref="K5:K6"/>
    <mergeCell ref="L5:N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81"/>
  <sheetViews>
    <sheetView topLeftCell="A77" workbookViewId="0">
      <selection sqref="A1:D81"/>
    </sheetView>
  </sheetViews>
  <sheetFormatPr defaultRowHeight="17.25"/>
  <cols>
    <col min="1" max="1" width="5.25" style="1" customWidth="1"/>
    <col min="2" max="2" width="20.5" style="34" customWidth="1"/>
    <col min="3" max="3" width="17.125" style="1" customWidth="1"/>
    <col min="4" max="4" width="52.75" style="1" customWidth="1"/>
    <col min="5" max="5" width="7.25" style="1" customWidth="1"/>
    <col min="6" max="6" width="10.125" style="1" customWidth="1"/>
    <col min="7" max="16384" width="9" style="1"/>
  </cols>
  <sheetData>
    <row r="1" spans="1:4" ht="58.15" customHeight="1">
      <c r="A1" s="260" t="s">
        <v>149</v>
      </c>
      <c r="B1" s="260"/>
      <c r="C1" s="260"/>
      <c r="D1" s="260"/>
    </row>
    <row r="2" spans="1:4" s="9" customFormat="1" ht="13.15" customHeight="1">
      <c r="A2" s="264" t="s">
        <v>6</v>
      </c>
      <c r="B2" s="261" t="s">
        <v>10</v>
      </c>
      <c r="C2" s="261" t="s">
        <v>147</v>
      </c>
      <c r="D2" s="261" t="s">
        <v>148</v>
      </c>
    </row>
    <row r="3" spans="1:4" s="9" customFormat="1" ht="13.15" customHeight="1">
      <c r="A3" s="265"/>
      <c r="B3" s="262"/>
      <c r="C3" s="262"/>
      <c r="D3" s="262"/>
    </row>
    <row r="4" spans="1:4" s="9" customFormat="1" ht="13.15" customHeight="1">
      <c r="A4" s="265"/>
      <c r="B4" s="262"/>
      <c r="C4" s="262"/>
      <c r="D4" s="262"/>
    </row>
    <row r="5" spans="1:4" s="10" customFormat="1" ht="13.15" customHeight="1">
      <c r="A5" s="265"/>
      <c r="B5" s="262"/>
      <c r="C5" s="262"/>
      <c r="D5" s="262"/>
    </row>
    <row r="6" spans="1:4" s="27" customFormat="1" ht="28.15" customHeight="1">
      <c r="A6" s="266"/>
      <c r="B6" s="263"/>
      <c r="C6" s="263"/>
      <c r="D6" s="263"/>
    </row>
    <row r="7" spans="1:4" s="31" customFormat="1" ht="15.6" customHeight="1">
      <c r="A7" s="28">
        <v>1</v>
      </c>
      <c r="B7" s="78">
        <v>2</v>
      </c>
      <c r="C7" s="29">
        <v>3</v>
      </c>
      <c r="D7" s="28">
        <v>4</v>
      </c>
    </row>
    <row r="8" spans="1:4" s="14" customFormat="1" ht="93.6" customHeight="1">
      <c r="A8" s="21">
        <v>1</v>
      </c>
      <c r="B8" s="40" t="s">
        <v>56</v>
      </c>
      <c r="C8" s="38">
        <v>144500</v>
      </c>
      <c r="D8" s="76" t="s">
        <v>192</v>
      </c>
    </row>
    <row r="9" spans="1:4" s="14" customFormat="1" ht="25.15" customHeight="1">
      <c r="A9" s="21">
        <v>2</v>
      </c>
      <c r="B9" s="40" t="s">
        <v>57</v>
      </c>
      <c r="C9" s="38">
        <v>18000</v>
      </c>
      <c r="D9" s="76" t="s">
        <v>164</v>
      </c>
    </row>
    <row r="10" spans="1:4" s="14" customFormat="1" ht="39" customHeight="1">
      <c r="A10" s="21">
        <v>3</v>
      </c>
      <c r="B10" s="40" t="s">
        <v>58</v>
      </c>
      <c r="C10" s="38">
        <v>6542.2</v>
      </c>
      <c r="D10" s="76" t="s">
        <v>165</v>
      </c>
    </row>
    <row r="11" spans="1:4" s="14" customFormat="1" ht="43.15" customHeight="1">
      <c r="A11" s="21">
        <v>4</v>
      </c>
      <c r="B11" s="40" t="s">
        <v>59</v>
      </c>
      <c r="C11" s="38">
        <v>4000</v>
      </c>
      <c r="D11" s="76" t="s">
        <v>193</v>
      </c>
    </row>
    <row r="12" spans="1:4" s="14" customFormat="1" ht="25.9" customHeight="1">
      <c r="A12" s="21">
        <v>5</v>
      </c>
      <c r="B12" s="40" t="s">
        <v>60</v>
      </c>
      <c r="C12" s="38">
        <v>9700</v>
      </c>
      <c r="D12" s="76" t="s">
        <v>166</v>
      </c>
    </row>
    <row r="13" spans="1:4" s="14" customFormat="1" ht="78" customHeight="1">
      <c r="A13" s="21">
        <v>6</v>
      </c>
      <c r="B13" s="40" t="s">
        <v>61</v>
      </c>
      <c r="C13" s="38">
        <v>25800</v>
      </c>
      <c r="D13" s="76" t="s">
        <v>194</v>
      </c>
    </row>
    <row r="14" spans="1:4" s="14" customFormat="1" ht="68.45" customHeight="1">
      <c r="A14" s="21">
        <v>7</v>
      </c>
      <c r="B14" s="40" t="s">
        <v>62</v>
      </c>
      <c r="C14" s="38">
        <v>9900</v>
      </c>
      <c r="D14" s="76" t="s">
        <v>195</v>
      </c>
    </row>
    <row r="15" spans="1:4" s="14" customFormat="1" ht="35.450000000000003" customHeight="1">
      <c r="A15" s="21">
        <v>8</v>
      </c>
      <c r="B15" s="40" t="s">
        <v>63</v>
      </c>
      <c r="C15" s="38">
        <v>15500</v>
      </c>
      <c r="D15" s="76" t="s">
        <v>171</v>
      </c>
    </row>
    <row r="16" spans="1:4" s="14" customFormat="1" ht="40.9" customHeight="1">
      <c r="A16" s="21">
        <v>9</v>
      </c>
      <c r="B16" s="40" t="s">
        <v>64</v>
      </c>
      <c r="C16" s="38">
        <v>7500</v>
      </c>
      <c r="D16" s="76" t="s">
        <v>172</v>
      </c>
    </row>
    <row r="17" spans="1:11" s="14" customFormat="1" ht="64.150000000000006" customHeight="1">
      <c r="A17" s="21">
        <v>10</v>
      </c>
      <c r="B17" s="40" t="s">
        <v>65</v>
      </c>
      <c r="C17" s="38">
        <v>47310</v>
      </c>
      <c r="D17" s="76" t="s">
        <v>173</v>
      </c>
    </row>
    <row r="18" spans="1:11" s="14" customFormat="1" ht="46.15" customHeight="1">
      <c r="A18" s="21">
        <v>11</v>
      </c>
      <c r="B18" s="40" t="s">
        <v>66</v>
      </c>
      <c r="C18" s="38">
        <v>1297.2</v>
      </c>
      <c r="D18" s="76" t="s">
        <v>196</v>
      </c>
    </row>
    <row r="19" spans="1:11" s="14" customFormat="1" ht="42.6" customHeight="1">
      <c r="A19" s="21">
        <v>12</v>
      </c>
      <c r="B19" s="40" t="s">
        <v>67</v>
      </c>
      <c r="C19" s="38">
        <v>2200</v>
      </c>
      <c r="D19" s="76" t="s">
        <v>181</v>
      </c>
    </row>
    <row r="20" spans="1:11" s="15" customFormat="1" ht="115.15" customHeight="1">
      <c r="A20" s="21">
        <v>13</v>
      </c>
      <c r="B20" s="40" t="s">
        <v>68</v>
      </c>
      <c r="C20" s="38">
        <v>150000</v>
      </c>
      <c r="D20" s="76" t="s">
        <v>197</v>
      </c>
      <c r="F20" s="14"/>
      <c r="H20" s="14"/>
      <c r="I20" s="14"/>
      <c r="K20" s="14"/>
    </row>
    <row r="21" spans="1:11" s="15" customFormat="1" ht="75.599999999999994" customHeight="1">
      <c r="A21" s="21">
        <v>14</v>
      </c>
      <c r="B21" s="40" t="s">
        <v>69</v>
      </c>
      <c r="C21" s="38">
        <v>52000</v>
      </c>
      <c r="D21" s="76" t="s">
        <v>198</v>
      </c>
      <c r="F21" s="14"/>
      <c r="H21" s="14"/>
      <c r="I21" s="14"/>
      <c r="K21" s="14"/>
    </row>
    <row r="22" spans="1:11" s="15" customFormat="1" ht="82.15" customHeight="1">
      <c r="A22" s="21">
        <v>15</v>
      </c>
      <c r="B22" s="40" t="s">
        <v>70</v>
      </c>
      <c r="C22" s="38">
        <v>11019.5</v>
      </c>
      <c r="D22" s="76" t="s">
        <v>200</v>
      </c>
      <c r="F22" s="14"/>
      <c r="H22" s="14"/>
      <c r="I22" s="14"/>
      <c r="K22" s="14"/>
    </row>
    <row r="23" spans="1:11" s="15" customFormat="1" ht="33.6" customHeight="1">
      <c r="A23" s="21">
        <v>16</v>
      </c>
      <c r="B23" s="40" t="s">
        <v>71</v>
      </c>
      <c r="C23" s="38">
        <v>3000</v>
      </c>
      <c r="D23" s="76" t="s">
        <v>199</v>
      </c>
      <c r="F23" s="14"/>
      <c r="H23" s="14"/>
      <c r="I23" s="14"/>
      <c r="K23" s="14"/>
    </row>
    <row r="24" spans="1:11" s="15" customFormat="1" ht="37.15" customHeight="1">
      <c r="A24" s="21">
        <v>17</v>
      </c>
      <c r="B24" s="40" t="s">
        <v>72</v>
      </c>
      <c r="C24" s="38">
        <v>15000</v>
      </c>
      <c r="D24" s="76" t="s">
        <v>182</v>
      </c>
      <c r="F24" s="14"/>
      <c r="H24" s="14"/>
      <c r="I24" s="14"/>
      <c r="K24" s="14"/>
    </row>
    <row r="25" spans="1:11" s="15" customFormat="1" ht="20.25" customHeight="1">
      <c r="A25" s="21">
        <v>18</v>
      </c>
      <c r="B25" s="40" t="s">
        <v>73</v>
      </c>
      <c r="C25" s="38">
        <v>29000</v>
      </c>
      <c r="D25" s="76" t="s">
        <v>159</v>
      </c>
      <c r="F25" s="14"/>
      <c r="H25" s="14"/>
      <c r="I25" s="14"/>
      <c r="K25" s="14"/>
    </row>
    <row r="26" spans="1:11" s="15" customFormat="1" ht="71.45" customHeight="1">
      <c r="A26" s="21">
        <v>19</v>
      </c>
      <c r="B26" s="40" t="s">
        <v>74</v>
      </c>
      <c r="C26" s="38">
        <v>21300</v>
      </c>
      <c r="D26" s="76" t="s">
        <v>201</v>
      </c>
      <c r="F26" s="14"/>
      <c r="H26" s="14"/>
      <c r="I26" s="14"/>
      <c r="K26" s="14"/>
    </row>
    <row r="27" spans="1:11" s="15" customFormat="1" ht="61.9" customHeight="1">
      <c r="A27" s="21">
        <v>20</v>
      </c>
      <c r="B27" s="40" t="s">
        <v>75</v>
      </c>
      <c r="C27" s="38">
        <v>4400</v>
      </c>
      <c r="D27" s="76" t="s">
        <v>202</v>
      </c>
      <c r="F27" s="14"/>
      <c r="H27" s="14"/>
      <c r="I27" s="14"/>
      <c r="K27" s="14"/>
    </row>
    <row r="28" spans="1:11" s="15" customFormat="1" ht="55.15" customHeight="1">
      <c r="A28" s="21">
        <v>21</v>
      </c>
      <c r="B28" s="40" t="s">
        <v>76</v>
      </c>
      <c r="C28" s="38">
        <v>25000</v>
      </c>
      <c r="D28" s="76" t="s">
        <v>203</v>
      </c>
      <c r="F28" s="14"/>
      <c r="H28" s="14"/>
      <c r="I28" s="14"/>
      <c r="K28" s="14"/>
    </row>
    <row r="29" spans="1:11" s="15" customFormat="1" ht="63.6" customHeight="1">
      <c r="A29" s="21">
        <v>22</v>
      </c>
      <c r="B29" s="40" t="s">
        <v>77</v>
      </c>
      <c r="C29" s="38">
        <v>12000</v>
      </c>
      <c r="D29" s="76" t="s">
        <v>160</v>
      </c>
      <c r="F29" s="14"/>
      <c r="H29" s="14"/>
      <c r="I29" s="14"/>
      <c r="K29" s="14"/>
    </row>
    <row r="30" spans="1:11" s="15" customFormat="1" ht="39.6" customHeight="1">
      <c r="A30" s="21">
        <v>23</v>
      </c>
      <c r="B30" s="40" t="s">
        <v>78</v>
      </c>
      <c r="C30" s="38">
        <v>800</v>
      </c>
      <c r="D30" s="76" t="s">
        <v>184</v>
      </c>
      <c r="F30" s="14"/>
      <c r="H30" s="14"/>
      <c r="I30" s="14"/>
      <c r="K30" s="14"/>
    </row>
    <row r="31" spans="1:11" s="15" customFormat="1" ht="62.45" customHeight="1">
      <c r="A31" s="21">
        <v>24</v>
      </c>
      <c r="B31" s="40" t="s">
        <v>79</v>
      </c>
      <c r="C31" s="38">
        <v>3536</v>
      </c>
      <c r="D31" s="76" t="s">
        <v>204</v>
      </c>
      <c r="F31" s="14"/>
      <c r="H31" s="14"/>
      <c r="I31" s="14"/>
      <c r="K31" s="14"/>
    </row>
    <row r="32" spans="1:11" s="15" customFormat="1" ht="73.150000000000006" customHeight="1">
      <c r="A32" s="21">
        <v>25</v>
      </c>
      <c r="B32" s="40" t="s">
        <v>80</v>
      </c>
      <c r="C32" s="38">
        <v>18464.8</v>
      </c>
      <c r="D32" s="76" t="s">
        <v>205</v>
      </c>
      <c r="F32" s="14"/>
      <c r="H32" s="14"/>
      <c r="I32" s="14"/>
      <c r="K32" s="14"/>
    </row>
    <row r="33" spans="1:11" s="15" customFormat="1" ht="47.45" customHeight="1">
      <c r="A33" s="21">
        <v>26</v>
      </c>
      <c r="B33" s="79" t="s">
        <v>81</v>
      </c>
      <c r="C33" s="38">
        <v>22000</v>
      </c>
      <c r="D33" s="76" t="s">
        <v>185</v>
      </c>
      <c r="F33" s="14"/>
      <c r="H33" s="14"/>
      <c r="I33" s="14"/>
      <c r="K33" s="14"/>
    </row>
    <row r="34" spans="1:11" s="15" customFormat="1" ht="90.6" customHeight="1">
      <c r="A34" s="21">
        <v>27</v>
      </c>
      <c r="B34" s="40" t="s">
        <v>82</v>
      </c>
      <c r="C34" s="38">
        <v>62300</v>
      </c>
      <c r="D34" s="76" t="s">
        <v>158</v>
      </c>
      <c r="F34" s="14"/>
      <c r="H34" s="14"/>
      <c r="I34" s="14"/>
      <c r="K34" s="14"/>
    </row>
    <row r="35" spans="1:11" s="15" customFormat="1" ht="57.6" customHeight="1">
      <c r="A35" s="21">
        <v>28</v>
      </c>
      <c r="B35" s="40" t="s">
        <v>83</v>
      </c>
      <c r="C35" s="38">
        <v>20000</v>
      </c>
      <c r="D35" s="76" t="s">
        <v>186</v>
      </c>
      <c r="F35" s="14"/>
      <c r="H35" s="14"/>
      <c r="I35" s="14"/>
      <c r="K35" s="14"/>
    </row>
    <row r="36" spans="1:11" s="15" customFormat="1" ht="43.9" customHeight="1">
      <c r="A36" s="21">
        <v>29</v>
      </c>
      <c r="B36" s="40" t="s">
        <v>84</v>
      </c>
      <c r="C36" s="38">
        <v>1500</v>
      </c>
      <c r="D36" s="76" t="s">
        <v>206</v>
      </c>
      <c r="F36" s="14"/>
      <c r="H36" s="14"/>
      <c r="I36" s="14"/>
      <c r="K36" s="14"/>
    </row>
    <row r="37" spans="1:11" s="15" customFormat="1" ht="149.44999999999999" customHeight="1">
      <c r="A37" s="21">
        <v>30</v>
      </c>
      <c r="B37" s="40" t="s">
        <v>85</v>
      </c>
      <c r="C37" s="38">
        <v>75000</v>
      </c>
      <c r="D37" s="76" t="s">
        <v>207</v>
      </c>
      <c r="F37" s="14"/>
      <c r="H37" s="14"/>
      <c r="I37" s="14"/>
      <c r="K37" s="14"/>
    </row>
    <row r="38" spans="1:11" s="15" customFormat="1" ht="20.25" customHeight="1">
      <c r="A38" s="21">
        <v>31</v>
      </c>
      <c r="B38" s="40" t="s">
        <v>86</v>
      </c>
      <c r="C38" s="38">
        <v>130000</v>
      </c>
      <c r="D38" s="76" t="s">
        <v>150</v>
      </c>
      <c r="F38" s="14"/>
      <c r="H38" s="14"/>
      <c r="I38" s="14"/>
      <c r="K38" s="14"/>
    </row>
    <row r="39" spans="1:11" s="15" customFormat="1" ht="55.9" customHeight="1">
      <c r="A39" s="21">
        <v>32</v>
      </c>
      <c r="B39" s="40" t="s">
        <v>87</v>
      </c>
      <c r="C39" s="38">
        <v>75000</v>
      </c>
      <c r="D39" s="76" t="s">
        <v>168</v>
      </c>
      <c r="F39" s="14"/>
      <c r="H39" s="14"/>
      <c r="I39" s="14"/>
      <c r="K39" s="14"/>
    </row>
    <row r="40" spans="1:11" s="15" customFormat="1" ht="56.45" customHeight="1">
      <c r="A40" s="21">
        <v>33</v>
      </c>
      <c r="B40" s="40" t="s">
        <v>88</v>
      </c>
      <c r="C40" s="38">
        <v>55000</v>
      </c>
      <c r="D40" s="76" t="s">
        <v>167</v>
      </c>
      <c r="F40" s="14"/>
      <c r="H40" s="14"/>
      <c r="I40" s="14"/>
      <c r="K40" s="14"/>
    </row>
    <row r="41" spans="1:11" s="15" customFormat="1" ht="37.9" customHeight="1">
      <c r="A41" s="21">
        <v>34</v>
      </c>
      <c r="B41" s="40" t="s">
        <v>89</v>
      </c>
      <c r="C41" s="38">
        <v>3000</v>
      </c>
      <c r="D41" s="76" t="s">
        <v>163</v>
      </c>
      <c r="F41" s="14"/>
      <c r="H41" s="14"/>
      <c r="I41" s="14"/>
      <c r="K41" s="14"/>
    </row>
    <row r="42" spans="1:11" s="15" customFormat="1" ht="56.45" customHeight="1">
      <c r="A42" s="21">
        <v>35</v>
      </c>
      <c r="B42" s="41" t="s">
        <v>90</v>
      </c>
      <c r="C42" s="38">
        <v>6500</v>
      </c>
      <c r="D42" s="76" t="s">
        <v>157</v>
      </c>
      <c r="F42" s="14"/>
      <c r="H42" s="14"/>
      <c r="I42" s="14"/>
      <c r="K42" s="14"/>
    </row>
    <row r="43" spans="1:11" s="15" customFormat="1" ht="178.9" customHeight="1">
      <c r="A43" s="21">
        <v>36</v>
      </c>
      <c r="B43" s="41" t="s">
        <v>91</v>
      </c>
      <c r="C43" s="38">
        <v>64600</v>
      </c>
      <c r="D43" s="76" t="s">
        <v>220</v>
      </c>
      <c r="F43" s="14"/>
      <c r="H43" s="14"/>
      <c r="I43" s="14"/>
      <c r="K43" s="14"/>
    </row>
    <row r="44" spans="1:11" s="15" customFormat="1" ht="55.15" customHeight="1">
      <c r="A44" s="21">
        <v>37</v>
      </c>
      <c r="B44" s="41" t="s">
        <v>92</v>
      </c>
      <c r="C44" s="38">
        <v>7400</v>
      </c>
      <c r="D44" s="76" t="s">
        <v>218</v>
      </c>
      <c r="F44" s="14"/>
      <c r="H44" s="14"/>
      <c r="I44" s="14"/>
      <c r="K44" s="14"/>
    </row>
    <row r="45" spans="1:11" s="15" customFormat="1" ht="90" customHeight="1">
      <c r="A45" s="21">
        <v>38</v>
      </c>
      <c r="B45" s="41" t="s">
        <v>93</v>
      </c>
      <c r="C45" s="38">
        <v>17000</v>
      </c>
      <c r="D45" s="76" t="s">
        <v>219</v>
      </c>
      <c r="F45" s="14"/>
      <c r="H45" s="14"/>
      <c r="I45" s="14"/>
      <c r="K45" s="14"/>
    </row>
    <row r="46" spans="1:11" s="15" customFormat="1" ht="20.25" customHeight="1">
      <c r="A46" s="21">
        <v>39</v>
      </c>
      <c r="B46" s="41" t="s">
        <v>94</v>
      </c>
      <c r="C46" s="38">
        <v>300</v>
      </c>
      <c r="D46" s="76" t="s">
        <v>161</v>
      </c>
      <c r="F46" s="14"/>
      <c r="H46" s="14"/>
      <c r="I46" s="14"/>
      <c r="K46" s="14"/>
    </row>
    <row r="47" spans="1:11" s="15" customFormat="1" ht="20.25" customHeight="1">
      <c r="A47" s="21">
        <v>40</v>
      </c>
      <c r="B47" s="41" t="s">
        <v>95</v>
      </c>
      <c r="C47" s="38">
        <v>1457.8</v>
      </c>
      <c r="D47" s="76" t="s">
        <v>154</v>
      </c>
      <c r="F47" s="14"/>
      <c r="H47" s="14"/>
      <c r="I47" s="14"/>
      <c r="K47" s="14"/>
    </row>
    <row r="48" spans="1:11" s="15" customFormat="1" ht="20.25" customHeight="1">
      <c r="A48" s="21">
        <v>41</v>
      </c>
      <c r="B48" s="41" t="s">
        <v>96</v>
      </c>
      <c r="C48" s="38">
        <v>265</v>
      </c>
      <c r="D48" s="76" t="s">
        <v>162</v>
      </c>
      <c r="F48" s="14"/>
      <c r="H48" s="14"/>
      <c r="I48" s="14"/>
      <c r="K48" s="14"/>
    </row>
    <row r="49" spans="1:11" s="15" customFormat="1" ht="20.25" customHeight="1">
      <c r="A49" s="21">
        <v>42</v>
      </c>
      <c r="B49" s="41" t="s">
        <v>97</v>
      </c>
      <c r="C49" s="38">
        <v>3925.5</v>
      </c>
      <c r="D49" s="76" t="s">
        <v>152</v>
      </c>
      <c r="F49" s="14"/>
      <c r="H49" s="14"/>
      <c r="I49" s="14"/>
      <c r="K49" s="14"/>
    </row>
    <row r="50" spans="1:11" s="15" customFormat="1" ht="20.25" customHeight="1">
      <c r="A50" s="21">
        <v>43</v>
      </c>
      <c r="B50" s="41" t="s">
        <v>98</v>
      </c>
      <c r="C50" s="38">
        <v>22</v>
      </c>
      <c r="D50" s="76" t="s">
        <v>217</v>
      </c>
      <c r="F50" s="14"/>
      <c r="H50" s="14"/>
      <c r="I50" s="14"/>
      <c r="K50" s="14"/>
    </row>
    <row r="51" spans="1:11" s="15" customFormat="1" ht="20.25" customHeight="1">
      <c r="A51" s="21">
        <v>44</v>
      </c>
      <c r="B51" s="41" t="s">
        <v>99</v>
      </c>
      <c r="C51" s="38">
        <v>1914.8</v>
      </c>
      <c r="D51" s="76" t="s">
        <v>153</v>
      </c>
      <c r="F51" s="14"/>
      <c r="H51" s="14"/>
      <c r="I51" s="14"/>
      <c r="K51" s="14"/>
    </row>
    <row r="52" spans="1:11" s="15" customFormat="1" ht="20.25" customHeight="1">
      <c r="A52" s="21">
        <v>45</v>
      </c>
      <c r="B52" s="41" t="s">
        <v>100</v>
      </c>
      <c r="C52" s="38">
        <v>2200</v>
      </c>
      <c r="D52" s="76" t="s">
        <v>169</v>
      </c>
      <c r="F52" s="14"/>
      <c r="H52" s="14"/>
      <c r="I52" s="14"/>
      <c r="K52" s="14"/>
    </row>
    <row r="53" spans="1:11" s="15" customFormat="1" ht="20.25" customHeight="1">
      <c r="A53" s="21">
        <v>46</v>
      </c>
      <c r="B53" s="41" t="s">
        <v>101</v>
      </c>
      <c r="C53" s="38">
        <v>550</v>
      </c>
      <c r="D53" s="76" t="s">
        <v>151</v>
      </c>
      <c r="F53" s="14"/>
      <c r="H53" s="14"/>
      <c r="I53" s="14"/>
      <c r="K53" s="14"/>
    </row>
    <row r="54" spans="1:11" s="15" customFormat="1" ht="57.6" customHeight="1">
      <c r="A54" s="21">
        <v>47</v>
      </c>
      <c r="B54" s="41" t="s">
        <v>102</v>
      </c>
      <c r="C54" s="38">
        <v>2200</v>
      </c>
      <c r="D54" s="76" t="s">
        <v>170</v>
      </c>
      <c r="F54" s="14"/>
      <c r="H54" s="14"/>
      <c r="I54" s="14"/>
      <c r="K54" s="14"/>
    </row>
    <row r="55" spans="1:11" s="15" customFormat="1" ht="60" customHeight="1">
      <c r="A55" s="21">
        <v>48</v>
      </c>
      <c r="B55" s="41" t="s">
        <v>103</v>
      </c>
      <c r="C55" s="38">
        <v>3500</v>
      </c>
      <c r="D55" s="76" t="s">
        <v>208</v>
      </c>
      <c r="F55" s="14"/>
      <c r="H55" s="14"/>
      <c r="I55" s="14"/>
      <c r="K55" s="14"/>
    </row>
    <row r="56" spans="1:11" s="15" customFormat="1" ht="81" customHeight="1">
      <c r="A56" s="21">
        <v>49</v>
      </c>
      <c r="B56" s="43" t="s">
        <v>104</v>
      </c>
      <c r="C56" s="38">
        <v>5300</v>
      </c>
      <c r="D56" s="76" t="s">
        <v>175</v>
      </c>
      <c r="F56" s="14"/>
      <c r="H56" s="14"/>
      <c r="I56" s="14"/>
      <c r="K56" s="14"/>
    </row>
    <row r="57" spans="1:11" s="15" customFormat="1" ht="91.15" customHeight="1">
      <c r="A57" s="21">
        <v>50</v>
      </c>
      <c r="B57" s="43" t="s">
        <v>105</v>
      </c>
      <c r="C57" s="38">
        <v>135000</v>
      </c>
      <c r="D57" s="76" t="s">
        <v>209</v>
      </c>
      <c r="F57" s="14"/>
      <c r="H57" s="14"/>
      <c r="I57" s="14"/>
      <c r="K57" s="14"/>
    </row>
    <row r="58" spans="1:11" s="15" customFormat="1" ht="20.25" customHeight="1">
      <c r="A58" s="21">
        <v>51</v>
      </c>
      <c r="B58" s="43" t="s">
        <v>106</v>
      </c>
      <c r="C58" s="38">
        <v>800</v>
      </c>
      <c r="D58" s="76" t="s">
        <v>174</v>
      </c>
      <c r="F58" s="14"/>
      <c r="H58" s="14"/>
      <c r="I58" s="14"/>
      <c r="K58" s="14"/>
    </row>
    <row r="59" spans="1:11" s="15" customFormat="1" ht="93" customHeight="1">
      <c r="A59" s="21">
        <v>52</v>
      </c>
      <c r="B59" s="43" t="s">
        <v>107</v>
      </c>
      <c r="C59" s="38">
        <v>4700</v>
      </c>
      <c r="D59" s="76" t="s">
        <v>210</v>
      </c>
      <c r="F59" s="14"/>
      <c r="H59" s="14"/>
      <c r="I59" s="14"/>
      <c r="K59" s="14"/>
    </row>
    <row r="60" spans="1:11" s="15" customFormat="1" ht="28.15" customHeight="1">
      <c r="A60" s="21">
        <v>53</v>
      </c>
      <c r="B60" s="43" t="s">
        <v>108</v>
      </c>
      <c r="C60" s="38">
        <v>220</v>
      </c>
      <c r="D60" s="76" t="s">
        <v>180</v>
      </c>
      <c r="F60" s="14"/>
      <c r="H60" s="14"/>
      <c r="I60" s="14"/>
      <c r="K60" s="14"/>
    </row>
    <row r="61" spans="1:11" s="15" customFormat="1" ht="60.6" customHeight="1">
      <c r="A61" s="21">
        <v>54</v>
      </c>
      <c r="B61" s="43" t="s">
        <v>109</v>
      </c>
      <c r="C61" s="38">
        <v>50000</v>
      </c>
      <c r="D61" s="76" t="s">
        <v>176</v>
      </c>
      <c r="F61" s="14"/>
      <c r="H61" s="14"/>
      <c r="I61" s="14"/>
      <c r="K61" s="14"/>
    </row>
    <row r="62" spans="1:11" s="15" customFormat="1" ht="45" customHeight="1">
      <c r="A62" s="21">
        <v>55</v>
      </c>
      <c r="B62" s="43" t="s">
        <v>110</v>
      </c>
      <c r="C62" s="38">
        <f>4982.9+1521.5+400</f>
        <v>6904.4</v>
      </c>
      <c r="D62" s="76" t="s">
        <v>211</v>
      </c>
      <c r="F62" s="14"/>
      <c r="H62" s="14"/>
      <c r="I62" s="14"/>
      <c r="K62" s="14"/>
    </row>
    <row r="63" spans="1:11" s="15" customFormat="1" ht="51" customHeight="1">
      <c r="A63" s="21">
        <v>56</v>
      </c>
      <c r="B63" s="43" t="s">
        <v>111</v>
      </c>
      <c r="C63" s="38">
        <v>4149.3</v>
      </c>
      <c r="D63" s="76" t="s">
        <v>179</v>
      </c>
      <c r="F63" s="14"/>
      <c r="H63" s="14"/>
      <c r="I63" s="14"/>
      <c r="K63" s="14"/>
    </row>
    <row r="64" spans="1:11" s="15" customFormat="1" ht="20.25" customHeight="1">
      <c r="A64" s="21">
        <v>57</v>
      </c>
      <c r="B64" s="44" t="s">
        <v>112</v>
      </c>
      <c r="C64" s="38">
        <v>500</v>
      </c>
      <c r="D64" s="76" t="s">
        <v>216</v>
      </c>
      <c r="F64" s="14"/>
      <c r="H64" s="14"/>
      <c r="I64" s="14"/>
      <c r="K64" s="14"/>
    </row>
    <row r="65" spans="1:11" s="15" customFormat="1" ht="20.25" customHeight="1">
      <c r="A65" s="21">
        <v>58</v>
      </c>
      <c r="B65" s="80" t="s">
        <v>113</v>
      </c>
      <c r="C65" s="38">
        <v>721.3</v>
      </c>
      <c r="D65" s="76" t="s">
        <v>155</v>
      </c>
      <c r="F65" s="14"/>
      <c r="H65" s="14"/>
      <c r="I65" s="14"/>
      <c r="K65" s="14"/>
    </row>
    <row r="66" spans="1:11" s="15" customFormat="1" ht="67.150000000000006" customHeight="1">
      <c r="A66" s="21">
        <v>59</v>
      </c>
      <c r="B66" s="45" t="s">
        <v>114</v>
      </c>
      <c r="C66" s="38">
        <v>8839.1</v>
      </c>
      <c r="D66" s="76" t="s">
        <v>212</v>
      </c>
      <c r="F66" s="14"/>
      <c r="H66" s="14"/>
      <c r="I66" s="14"/>
      <c r="K66" s="14"/>
    </row>
    <row r="67" spans="1:11" s="15" customFormat="1" ht="107.45" customHeight="1">
      <c r="A67" s="21">
        <v>60</v>
      </c>
      <c r="B67" s="45" t="s">
        <v>115</v>
      </c>
      <c r="C67" s="38">
        <v>25000</v>
      </c>
      <c r="D67" s="76" t="s">
        <v>177</v>
      </c>
      <c r="F67" s="14"/>
      <c r="H67" s="14"/>
      <c r="I67" s="14"/>
      <c r="K67" s="14"/>
    </row>
    <row r="68" spans="1:11" s="15" customFormat="1" ht="60" customHeight="1">
      <c r="A68" s="21">
        <v>61</v>
      </c>
      <c r="B68" s="45" t="s">
        <v>116</v>
      </c>
      <c r="C68" s="38">
        <f>2215</f>
        <v>2215</v>
      </c>
      <c r="D68" s="76" t="s">
        <v>178</v>
      </c>
      <c r="F68" s="14"/>
      <c r="H68" s="14"/>
      <c r="I68" s="14"/>
      <c r="K68" s="14"/>
    </row>
    <row r="69" spans="1:11" s="15" customFormat="1" ht="39" customHeight="1">
      <c r="A69" s="21">
        <v>62</v>
      </c>
      <c r="B69" s="45" t="s">
        <v>117</v>
      </c>
      <c r="C69" s="38">
        <v>9000</v>
      </c>
      <c r="D69" s="76" t="s">
        <v>188</v>
      </c>
      <c r="F69" s="14"/>
      <c r="H69" s="14"/>
      <c r="I69" s="14"/>
      <c r="K69" s="14"/>
    </row>
    <row r="70" spans="1:11" s="15" customFormat="1" ht="49.15" customHeight="1">
      <c r="A70" s="21">
        <v>63</v>
      </c>
      <c r="B70" s="46" t="s">
        <v>118</v>
      </c>
      <c r="C70" s="38">
        <v>22296</v>
      </c>
      <c r="D70" s="76" t="s">
        <v>213</v>
      </c>
      <c r="F70" s="14"/>
      <c r="H70" s="14"/>
      <c r="I70" s="14"/>
      <c r="K70" s="14"/>
    </row>
    <row r="71" spans="1:11" s="15" customFormat="1" ht="20.25" customHeight="1">
      <c r="A71" s="21">
        <v>64</v>
      </c>
      <c r="B71" s="46" t="s">
        <v>119</v>
      </c>
      <c r="C71" s="38">
        <v>4152.5</v>
      </c>
      <c r="D71" s="76" t="s">
        <v>183</v>
      </c>
      <c r="F71" s="14"/>
      <c r="H71" s="14"/>
      <c r="I71" s="14"/>
      <c r="K71" s="14"/>
    </row>
    <row r="72" spans="1:11" s="15" customFormat="1" ht="46.9" customHeight="1">
      <c r="A72" s="21">
        <v>65</v>
      </c>
      <c r="B72" s="45" t="s">
        <v>120</v>
      </c>
      <c r="C72" s="38">
        <v>2700</v>
      </c>
      <c r="D72" s="76" t="s">
        <v>214</v>
      </c>
      <c r="F72" s="14"/>
      <c r="H72" s="14"/>
      <c r="I72" s="14"/>
      <c r="K72" s="14"/>
    </row>
    <row r="73" spans="1:11" s="15" customFormat="1" ht="42" customHeight="1">
      <c r="A73" s="21">
        <v>66</v>
      </c>
      <c r="B73" s="45" t="s">
        <v>121</v>
      </c>
      <c r="C73" s="38">
        <v>16000</v>
      </c>
      <c r="D73" s="76" t="s">
        <v>189</v>
      </c>
      <c r="F73" s="14"/>
      <c r="H73" s="14"/>
      <c r="I73" s="14"/>
      <c r="K73" s="14"/>
    </row>
    <row r="74" spans="1:11" s="15" customFormat="1" ht="45" customHeight="1">
      <c r="A74" s="21">
        <v>67</v>
      </c>
      <c r="B74" s="45" t="s">
        <v>122</v>
      </c>
      <c r="C74" s="38">
        <v>2106.1</v>
      </c>
      <c r="D74" s="76" t="s">
        <v>156</v>
      </c>
      <c r="F74" s="14"/>
      <c r="H74" s="14"/>
      <c r="I74" s="14"/>
      <c r="K74" s="14"/>
    </row>
    <row r="75" spans="1:11" s="15" customFormat="1" ht="20.25" customHeight="1">
      <c r="A75" s="21">
        <v>68</v>
      </c>
      <c r="B75" s="45" t="s">
        <v>123</v>
      </c>
      <c r="C75" s="38">
        <v>550</v>
      </c>
      <c r="D75" s="76" t="s">
        <v>151</v>
      </c>
      <c r="F75" s="14"/>
      <c r="H75" s="14"/>
      <c r="I75" s="14"/>
      <c r="K75" s="14"/>
    </row>
    <row r="76" spans="1:11" s="15" customFormat="1" ht="46.15" customHeight="1">
      <c r="A76" s="21">
        <v>69</v>
      </c>
      <c r="B76" s="45" t="s">
        <v>124</v>
      </c>
      <c r="C76" s="38">
        <v>3200</v>
      </c>
      <c r="D76" s="76" t="s">
        <v>190</v>
      </c>
      <c r="F76" s="14"/>
      <c r="H76" s="14"/>
      <c r="I76" s="14"/>
      <c r="K76" s="14"/>
    </row>
    <row r="77" spans="1:11" s="15" customFormat="1" ht="51.6" customHeight="1">
      <c r="A77" s="21">
        <v>70</v>
      </c>
      <c r="B77" s="45" t="s">
        <v>125</v>
      </c>
      <c r="C77" s="38">
        <v>4500</v>
      </c>
      <c r="D77" s="76" t="s">
        <v>191</v>
      </c>
      <c r="F77" s="14"/>
      <c r="H77" s="14"/>
      <c r="I77" s="14"/>
      <c r="K77" s="14"/>
    </row>
    <row r="78" spans="1:11" s="15" customFormat="1" ht="115.15" customHeight="1">
      <c r="A78" s="21">
        <v>71</v>
      </c>
      <c r="B78" s="45" t="s">
        <v>126</v>
      </c>
      <c r="C78" s="38">
        <v>3904.5</v>
      </c>
      <c r="D78" s="76" t="s">
        <v>215</v>
      </c>
      <c r="F78" s="14"/>
      <c r="H78" s="14"/>
      <c r="I78" s="14"/>
      <c r="K78" s="14"/>
    </row>
    <row r="79" spans="1:11" s="15" customFormat="1" ht="20.25" customHeight="1">
      <c r="A79" s="21">
        <v>72</v>
      </c>
      <c r="B79" s="45" t="s">
        <v>127</v>
      </c>
      <c r="C79" s="42">
        <v>750</v>
      </c>
      <c r="D79" s="76" t="s">
        <v>187</v>
      </c>
      <c r="F79" s="14"/>
      <c r="H79" s="14"/>
      <c r="I79" s="14"/>
      <c r="K79" s="14"/>
    </row>
    <row r="80" spans="1:11" s="17" customFormat="1" ht="27.6" customHeight="1">
      <c r="A80" s="267" t="s">
        <v>44</v>
      </c>
      <c r="B80" s="268"/>
      <c r="C80" s="81">
        <f>SUM(C8:C79)</f>
        <v>1506913.0000000005</v>
      </c>
      <c r="D80" s="77"/>
    </row>
    <row r="81" spans="3:3">
      <c r="C81" s="52"/>
    </row>
  </sheetData>
  <protectedRanges>
    <protectedRange sqref="C8:C78" name="Range1_1_1_1_1"/>
    <protectedRange sqref="C79" name="Range1_1_1_1_4_1"/>
  </protectedRanges>
  <mergeCells count="6">
    <mergeCell ref="A1:D1"/>
    <mergeCell ref="D2:D6"/>
    <mergeCell ref="A2:A6"/>
    <mergeCell ref="B2:B6"/>
    <mergeCell ref="C2:C6"/>
    <mergeCell ref="A80:B80"/>
  </mergeCells>
  <pageMargins left="0.25" right="0.22" top="0.32" bottom="0.22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77"/>
  <sheetViews>
    <sheetView topLeftCell="A37" workbookViewId="0">
      <selection sqref="A1:G77"/>
    </sheetView>
  </sheetViews>
  <sheetFormatPr defaultRowHeight="17.25"/>
  <cols>
    <col min="1" max="1" width="4.375" style="1" customWidth="1"/>
    <col min="2" max="2" width="24.625" style="22" customWidth="1"/>
    <col min="3" max="3" width="13.5" style="1" customWidth="1"/>
    <col min="4" max="4" width="14.25" style="1" customWidth="1"/>
    <col min="5" max="5" width="13.125" style="1" customWidth="1"/>
    <col min="6" max="6" width="12.75" style="1" customWidth="1"/>
    <col min="7" max="7" width="12.875" style="1" customWidth="1"/>
    <col min="8" max="16384" width="9" style="1"/>
  </cols>
  <sheetData>
    <row r="1" spans="1:7" ht="27.75" customHeight="1">
      <c r="A1" s="271" t="s">
        <v>230</v>
      </c>
      <c r="B1" s="271"/>
      <c r="C1" s="271"/>
      <c r="D1" s="271"/>
      <c r="E1" s="271"/>
      <c r="F1" s="271"/>
      <c r="G1" s="271"/>
    </row>
    <row r="2" spans="1:7" ht="34.5" customHeight="1">
      <c r="A2" s="272"/>
      <c r="B2" s="272"/>
      <c r="C2" s="272"/>
      <c r="D2" s="272"/>
      <c r="E2" s="272"/>
      <c r="F2" s="272"/>
      <c r="G2" s="272"/>
    </row>
    <row r="3" spans="1:7" ht="105.6" customHeight="1">
      <c r="A3" s="269" t="s">
        <v>223</v>
      </c>
      <c r="B3" s="84" t="s">
        <v>224</v>
      </c>
      <c r="C3" s="85" t="s">
        <v>225</v>
      </c>
      <c r="D3" s="85" t="s">
        <v>226</v>
      </c>
      <c r="E3" s="85" t="s">
        <v>228</v>
      </c>
      <c r="F3" s="85" t="s">
        <v>227</v>
      </c>
      <c r="G3" s="85" t="s">
        <v>229</v>
      </c>
    </row>
    <row r="4" spans="1:7" s="31" customFormat="1" ht="15.6" customHeight="1">
      <c r="A4" s="270"/>
      <c r="B4" s="29">
        <v>1</v>
      </c>
      <c r="C4" s="29">
        <v>2</v>
      </c>
      <c r="D4" s="28">
        <v>3</v>
      </c>
      <c r="E4" s="28">
        <v>4</v>
      </c>
      <c r="F4" s="28">
        <v>5</v>
      </c>
      <c r="G4" s="28">
        <v>6</v>
      </c>
    </row>
    <row r="5" spans="1:7" s="14" customFormat="1" ht="20.25" customHeight="1">
      <c r="A5" s="21">
        <v>1</v>
      </c>
      <c r="B5" s="37" t="s">
        <v>56</v>
      </c>
      <c r="C5" s="12">
        <v>0</v>
      </c>
      <c r="D5" s="76">
        <v>305670</v>
      </c>
      <c r="E5" s="76">
        <v>305670</v>
      </c>
      <c r="F5" s="83">
        <f>D5-C5</f>
        <v>305670</v>
      </c>
      <c r="G5" s="83">
        <f>D5-E5</f>
        <v>0</v>
      </c>
    </row>
    <row r="6" spans="1:7" s="14" customFormat="1" ht="20.25" customHeight="1">
      <c r="A6" s="21">
        <v>2</v>
      </c>
      <c r="B6" s="72" t="s">
        <v>57</v>
      </c>
      <c r="C6" s="12">
        <v>23843.299999999996</v>
      </c>
      <c r="D6" s="76">
        <v>21843.200000000001</v>
      </c>
      <c r="E6" s="76">
        <v>21843.200000000001</v>
      </c>
      <c r="F6" s="83">
        <f t="shared" ref="F6:F69" si="0">D6-C6</f>
        <v>-2000.0999999999949</v>
      </c>
      <c r="G6" s="83">
        <f t="shared" ref="G6:G69" si="1">D6-E6</f>
        <v>0</v>
      </c>
    </row>
    <row r="7" spans="1:7" s="14" customFormat="1" ht="20.25" customHeight="1">
      <c r="A7" s="21">
        <v>3</v>
      </c>
      <c r="B7" s="72" t="s">
        <v>58</v>
      </c>
      <c r="C7" s="12">
        <v>3718.6</v>
      </c>
      <c r="D7" s="76">
        <v>4472.2070000000003</v>
      </c>
      <c r="E7" s="76">
        <v>4060.9</v>
      </c>
      <c r="F7" s="83">
        <f t="shared" si="0"/>
        <v>753.60700000000043</v>
      </c>
      <c r="G7" s="83">
        <f t="shared" si="1"/>
        <v>411.30700000000024</v>
      </c>
    </row>
    <row r="8" spans="1:7" s="14" customFormat="1" ht="20.25" customHeight="1">
      <c r="A8" s="21">
        <v>4</v>
      </c>
      <c r="B8" s="37" t="s">
        <v>59</v>
      </c>
      <c r="C8" s="12">
        <v>0</v>
      </c>
      <c r="D8" s="76">
        <v>4595.8999999999996</v>
      </c>
      <c r="E8" s="76">
        <v>4595.8999999999996</v>
      </c>
      <c r="F8" s="83">
        <f t="shared" si="0"/>
        <v>4595.8999999999996</v>
      </c>
      <c r="G8" s="83">
        <f t="shared" si="1"/>
        <v>0</v>
      </c>
    </row>
    <row r="9" spans="1:7" s="14" customFormat="1" ht="20.25" customHeight="1">
      <c r="A9" s="21">
        <v>5</v>
      </c>
      <c r="B9" s="72" t="s">
        <v>60</v>
      </c>
      <c r="C9" s="12">
        <v>9233.7000000000007</v>
      </c>
      <c r="D9" s="76">
        <v>9496.6</v>
      </c>
      <c r="E9" s="76">
        <v>9496.6</v>
      </c>
      <c r="F9" s="83">
        <f t="shared" si="0"/>
        <v>262.89999999999964</v>
      </c>
      <c r="G9" s="83">
        <f t="shared" si="1"/>
        <v>0</v>
      </c>
    </row>
    <row r="10" spans="1:7" s="14" customFormat="1" ht="20.25" customHeight="1">
      <c r="A10" s="21">
        <v>6</v>
      </c>
      <c r="B10" s="72" t="s">
        <v>61</v>
      </c>
      <c r="C10" s="12">
        <v>20854.900000000001</v>
      </c>
      <c r="D10" s="76">
        <v>21301.1</v>
      </c>
      <c r="E10" s="76">
        <v>21301.1</v>
      </c>
      <c r="F10" s="83">
        <f t="shared" si="0"/>
        <v>446.19999999999709</v>
      </c>
      <c r="G10" s="83">
        <f t="shared" si="1"/>
        <v>0</v>
      </c>
    </row>
    <row r="11" spans="1:7" s="14" customFormat="1" ht="20.25" customHeight="1">
      <c r="A11" s="21">
        <v>7</v>
      </c>
      <c r="B11" s="72" t="s">
        <v>62</v>
      </c>
      <c r="C11" s="12">
        <v>11040.5</v>
      </c>
      <c r="D11" s="76">
        <v>10592.4</v>
      </c>
      <c r="E11" s="76">
        <v>9634.4</v>
      </c>
      <c r="F11" s="83">
        <f t="shared" si="0"/>
        <v>-448.10000000000036</v>
      </c>
      <c r="G11" s="83">
        <f t="shared" si="1"/>
        <v>958</v>
      </c>
    </row>
    <row r="12" spans="1:7" s="14" customFormat="1" ht="20.25" customHeight="1">
      <c r="A12" s="21">
        <v>8</v>
      </c>
      <c r="B12" s="72" t="s">
        <v>63</v>
      </c>
      <c r="C12" s="12">
        <v>14715</v>
      </c>
      <c r="D12" s="76">
        <v>14144</v>
      </c>
      <c r="E12" s="76">
        <v>14144</v>
      </c>
      <c r="F12" s="83">
        <f t="shared" si="0"/>
        <v>-571</v>
      </c>
      <c r="G12" s="83">
        <f t="shared" si="1"/>
        <v>0</v>
      </c>
    </row>
    <row r="13" spans="1:7" s="14" customFormat="1" ht="20.25" customHeight="1">
      <c r="A13" s="21">
        <v>9</v>
      </c>
      <c r="B13" s="72" t="s">
        <v>64</v>
      </c>
      <c r="C13" s="12">
        <v>7201.6</v>
      </c>
      <c r="D13" s="76">
        <v>7530.4</v>
      </c>
      <c r="E13" s="76">
        <v>7530.4</v>
      </c>
      <c r="F13" s="83">
        <f t="shared" si="0"/>
        <v>328.79999999999927</v>
      </c>
      <c r="G13" s="83">
        <f t="shared" si="1"/>
        <v>0</v>
      </c>
    </row>
    <row r="14" spans="1:7" s="14" customFormat="1" ht="20.25" customHeight="1">
      <c r="A14" s="21">
        <v>10</v>
      </c>
      <c r="B14" s="37" t="s">
        <v>65</v>
      </c>
      <c r="C14" s="12">
        <v>0</v>
      </c>
      <c r="D14" s="76">
        <v>35978.600000000006</v>
      </c>
      <c r="E14" s="76">
        <v>35978.600000000006</v>
      </c>
      <c r="F14" s="83">
        <f t="shared" si="0"/>
        <v>35978.600000000006</v>
      </c>
      <c r="G14" s="83">
        <f t="shared" si="1"/>
        <v>0</v>
      </c>
    </row>
    <row r="15" spans="1:7" s="14" customFormat="1" ht="20.25" customHeight="1">
      <c r="A15" s="21">
        <v>11</v>
      </c>
      <c r="B15" s="72" t="s">
        <v>66</v>
      </c>
      <c r="C15" s="12">
        <v>196</v>
      </c>
      <c r="D15" s="76">
        <v>206.1</v>
      </c>
      <c r="E15" s="76">
        <v>206.1</v>
      </c>
      <c r="F15" s="83">
        <f t="shared" si="0"/>
        <v>10.099999999999994</v>
      </c>
      <c r="G15" s="83">
        <f t="shared" si="1"/>
        <v>0</v>
      </c>
    </row>
    <row r="16" spans="1:7" s="14" customFormat="1" ht="20.25" customHeight="1">
      <c r="A16" s="21">
        <v>12</v>
      </c>
      <c r="B16" s="37" t="s">
        <v>67</v>
      </c>
      <c r="C16" s="12">
        <v>0</v>
      </c>
      <c r="D16" s="76">
        <v>4389.2</v>
      </c>
      <c r="E16" s="76">
        <v>2739.2</v>
      </c>
      <c r="F16" s="83">
        <f t="shared" si="0"/>
        <v>4389.2</v>
      </c>
      <c r="G16" s="83">
        <f t="shared" si="1"/>
        <v>1650</v>
      </c>
    </row>
    <row r="17" spans="1:7" s="15" customFormat="1" ht="20.25" customHeight="1">
      <c r="A17" s="21">
        <v>13</v>
      </c>
      <c r="B17" s="37" t="s">
        <v>68</v>
      </c>
      <c r="C17" s="12">
        <v>0</v>
      </c>
      <c r="D17" s="76">
        <v>65320.001000000004</v>
      </c>
      <c r="E17" s="76">
        <v>60020</v>
      </c>
      <c r="F17" s="83">
        <f t="shared" si="0"/>
        <v>65320.001000000004</v>
      </c>
      <c r="G17" s="83">
        <f t="shared" si="1"/>
        <v>5300.0010000000038</v>
      </c>
    </row>
    <row r="18" spans="1:7" s="15" customFormat="1" ht="20.25" customHeight="1">
      <c r="A18" s="21">
        <v>14</v>
      </c>
      <c r="B18" s="37" t="s">
        <v>69</v>
      </c>
      <c r="C18" s="12">
        <v>0</v>
      </c>
      <c r="D18" s="76">
        <v>25810</v>
      </c>
      <c r="E18" s="76">
        <v>25810</v>
      </c>
      <c r="F18" s="83">
        <f t="shared" si="0"/>
        <v>25810</v>
      </c>
      <c r="G18" s="83">
        <f t="shared" si="1"/>
        <v>0</v>
      </c>
    </row>
    <row r="19" spans="1:7" s="15" customFormat="1" ht="20.25" customHeight="1">
      <c r="A19" s="21">
        <v>15</v>
      </c>
      <c r="B19" s="72" t="s">
        <v>70</v>
      </c>
      <c r="C19" s="12">
        <v>7042.8</v>
      </c>
      <c r="D19" s="76">
        <v>6485.5999999999995</v>
      </c>
      <c r="E19" s="76">
        <v>6485.5999999999995</v>
      </c>
      <c r="F19" s="83">
        <f t="shared" si="0"/>
        <v>-557.20000000000073</v>
      </c>
      <c r="G19" s="83">
        <f t="shared" si="1"/>
        <v>0</v>
      </c>
    </row>
    <row r="20" spans="1:7" s="15" customFormat="1" ht="20.25" customHeight="1">
      <c r="A20" s="21">
        <v>16</v>
      </c>
      <c r="B20" s="72" t="s">
        <v>71</v>
      </c>
      <c r="C20" s="12">
        <v>8840.2999999999993</v>
      </c>
      <c r="D20" s="76">
        <v>8423.0999999999985</v>
      </c>
      <c r="E20" s="76">
        <v>8423.0999999999985</v>
      </c>
      <c r="F20" s="83">
        <f t="shared" si="0"/>
        <v>-417.20000000000073</v>
      </c>
      <c r="G20" s="83">
        <f t="shared" si="1"/>
        <v>0</v>
      </c>
    </row>
    <row r="21" spans="1:7" s="15" customFormat="1" ht="20.25" customHeight="1">
      <c r="A21" s="21">
        <v>17</v>
      </c>
      <c r="B21" s="37" t="s">
        <v>72</v>
      </c>
      <c r="C21" s="12">
        <v>0</v>
      </c>
      <c r="D21" s="76">
        <v>9710.2999999999993</v>
      </c>
      <c r="E21" s="76">
        <v>9710.2999999999993</v>
      </c>
      <c r="F21" s="83">
        <f t="shared" si="0"/>
        <v>9710.2999999999993</v>
      </c>
      <c r="G21" s="83">
        <f t="shared" si="1"/>
        <v>0</v>
      </c>
    </row>
    <row r="22" spans="1:7" s="15" customFormat="1" ht="20.25" customHeight="1">
      <c r="A22" s="21">
        <v>18</v>
      </c>
      <c r="B22" s="72" t="s">
        <v>73</v>
      </c>
      <c r="C22" s="12">
        <v>7121.7000000000007</v>
      </c>
      <c r="D22" s="76">
        <v>7620.9000000000005</v>
      </c>
      <c r="E22" s="76">
        <v>7220.9000000000005</v>
      </c>
      <c r="F22" s="83">
        <f t="shared" si="0"/>
        <v>499.19999999999982</v>
      </c>
      <c r="G22" s="83">
        <f t="shared" si="1"/>
        <v>400</v>
      </c>
    </row>
    <row r="23" spans="1:7" s="15" customFormat="1" ht="20.25" customHeight="1">
      <c r="A23" s="21">
        <v>19</v>
      </c>
      <c r="B23" s="72" t="s">
        <v>74</v>
      </c>
      <c r="C23" s="12">
        <v>39651</v>
      </c>
      <c r="D23" s="76">
        <v>37854.6</v>
      </c>
      <c r="E23" s="76">
        <v>37854.6</v>
      </c>
      <c r="F23" s="83">
        <f t="shared" si="0"/>
        <v>-1796.4000000000015</v>
      </c>
      <c r="G23" s="83">
        <f t="shared" si="1"/>
        <v>0</v>
      </c>
    </row>
    <row r="24" spans="1:7" s="15" customFormat="1" ht="20.25" customHeight="1">
      <c r="A24" s="21">
        <v>20</v>
      </c>
      <c r="B24" s="72" t="s">
        <v>75</v>
      </c>
      <c r="C24" s="12">
        <v>7010.7</v>
      </c>
      <c r="D24" s="76">
        <v>7010.7</v>
      </c>
      <c r="E24" s="76">
        <v>6810.7</v>
      </c>
      <c r="F24" s="83">
        <f t="shared" si="0"/>
        <v>0</v>
      </c>
      <c r="G24" s="83">
        <f t="shared" si="1"/>
        <v>200</v>
      </c>
    </row>
    <row r="25" spans="1:7" s="15" customFormat="1" ht="20.25" customHeight="1">
      <c r="A25" s="21">
        <v>21</v>
      </c>
      <c r="B25" s="37" t="s">
        <v>76</v>
      </c>
      <c r="C25" s="12">
        <v>0</v>
      </c>
      <c r="D25" s="76">
        <v>32850</v>
      </c>
      <c r="E25" s="76">
        <v>32850</v>
      </c>
      <c r="F25" s="83">
        <f t="shared" si="0"/>
        <v>32850</v>
      </c>
      <c r="G25" s="83">
        <f t="shared" si="1"/>
        <v>0</v>
      </c>
    </row>
    <row r="26" spans="1:7" s="15" customFormat="1" ht="20.25" customHeight="1">
      <c r="A26" s="21">
        <v>22</v>
      </c>
      <c r="B26" s="72" t="s">
        <v>77</v>
      </c>
      <c r="C26" s="12">
        <v>4480</v>
      </c>
      <c r="D26" s="76">
        <v>4211</v>
      </c>
      <c r="E26" s="76">
        <v>4391</v>
      </c>
      <c r="F26" s="83">
        <f t="shared" si="0"/>
        <v>-269</v>
      </c>
      <c r="G26" s="83">
        <f t="shared" si="1"/>
        <v>-180</v>
      </c>
    </row>
    <row r="27" spans="1:7" s="15" customFormat="1" ht="20.25" customHeight="1">
      <c r="A27" s="21">
        <v>23</v>
      </c>
      <c r="B27" s="72" t="s">
        <v>78</v>
      </c>
      <c r="C27" s="12">
        <v>1200</v>
      </c>
      <c r="D27" s="76">
        <v>1220</v>
      </c>
      <c r="E27" s="76">
        <v>920</v>
      </c>
      <c r="F27" s="83">
        <f t="shared" si="0"/>
        <v>20</v>
      </c>
      <c r="G27" s="83">
        <f t="shared" si="1"/>
        <v>300</v>
      </c>
    </row>
    <row r="28" spans="1:7" s="15" customFormat="1" ht="20.25" customHeight="1">
      <c r="A28" s="21">
        <v>24</v>
      </c>
      <c r="B28" s="72" t="s">
        <v>79</v>
      </c>
      <c r="C28" s="12">
        <v>2375</v>
      </c>
      <c r="D28" s="76">
        <v>2155</v>
      </c>
      <c r="E28" s="76">
        <v>2155</v>
      </c>
      <c r="F28" s="83">
        <f t="shared" si="0"/>
        <v>-220</v>
      </c>
      <c r="G28" s="83">
        <f t="shared" si="1"/>
        <v>0</v>
      </c>
    </row>
    <row r="29" spans="1:7" s="15" customFormat="1" ht="20.25" customHeight="1">
      <c r="A29" s="21">
        <v>25</v>
      </c>
      <c r="B29" s="72" t="s">
        <v>80</v>
      </c>
      <c r="C29" s="12">
        <v>11220.9</v>
      </c>
      <c r="D29" s="76">
        <v>11220.9</v>
      </c>
      <c r="E29" s="76">
        <v>11220.9</v>
      </c>
      <c r="F29" s="83">
        <f t="shared" si="0"/>
        <v>0</v>
      </c>
      <c r="G29" s="83">
        <f t="shared" si="1"/>
        <v>0</v>
      </c>
    </row>
    <row r="30" spans="1:7" s="15" customFormat="1" ht="20.25" customHeight="1">
      <c r="A30" s="21">
        <v>26</v>
      </c>
      <c r="B30" s="39" t="s">
        <v>81</v>
      </c>
      <c r="C30" s="12">
        <v>0</v>
      </c>
      <c r="D30" s="76">
        <v>23474.148000000001</v>
      </c>
      <c r="E30" s="76">
        <v>23297.100000000002</v>
      </c>
      <c r="F30" s="83">
        <f t="shared" si="0"/>
        <v>23474.148000000001</v>
      </c>
      <c r="G30" s="83">
        <f t="shared" si="1"/>
        <v>177.04799999999886</v>
      </c>
    </row>
    <row r="31" spans="1:7" s="15" customFormat="1" ht="20.25" customHeight="1">
      <c r="A31" s="21">
        <v>27</v>
      </c>
      <c r="B31" s="72" t="s">
        <v>82</v>
      </c>
      <c r="C31" s="12">
        <v>23300</v>
      </c>
      <c r="D31" s="76">
        <v>19900</v>
      </c>
      <c r="E31" s="76">
        <v>20100</v>
      </c>
      <c r="F31" s="83">
        <f t="shared" si="0"/>
        <v>-3400</v>
      </c>
      <c r="G31" s="83">
        <f t="shared" si="1"/>
        <v>-200</v>
      </c>
    </row>
    <row r="32" spans="1:7" s="15" customFormat="1" ht="20.25" customHeight="1">
      <c r="A32" s="21">
        <v>28</v>
      </c>
      <c r="B32" s="37" t="s">
        <v>83</v>
      </c>
      <c r="C32" s="12">
        <v>0</v>
      </c>
      <c r="D32" s="76">
        <v>66017.647999999986</v>
      </c>
      <c r="E32" s="76">
        <v>66017.600000000006</v>
      </c>
      <c r="F32" s="83">
        <f t="shared" si="0"/>
        <v>66017.647999999986</v>
      </c>
      <c r="G32" s="83">
        <f t="shared" si="1"/>
        <v>4.7999999980675057E-2</v>
      </c>
    </row>
    <row r="33" spans="1:7" s="15" customFormat="1" ht="20.25" customHeight="1">
      <c r="A33" s="21">
        <v>29</v>
      </c>
      <c r="B33" s="37" t="s">
        <v>84</v>
      </c>
      <c r="C33" s="12">
        <v>0</v>
      </c>
      <c r="D33" s="76">
        <v>9579.9000000000015</v>
      </c>
      <c r="E33" s="76">
        <v>9134.7000000000007</v>
      </c>
      <c r="F33" s="83">
        <f t="shared" si="0"/>
        <v>9579.9000000000015</v>
      </c>
      <c r="G33" s="83">
        <f t="shared" si="1"/>
        <v>445.20000000000073</v>
      </c>
    </row>
    <row r="34" spans="1:7" s="15" customFormat="1" ht="20.25" customHeight="1">
      <c r="A34" s="21">
        <v>30</v>
      </c>
      <c r="B34" s="72" t="s">
        <v>85</v>
      </c>
      <c r="C34" s="12">
        <v>41460.400000000001</v>
      </c>
      <c r="D34" s="76">
        <v>35322.400000000001</v>
      </c>
      <c r="E34" s="76">
        <v>38720.400000000001</v>
      </c>
      <c r="F34" s="83">
        <f t="shared" si="0"/>
        <v>-6138</v>
      </c>
      <c r="G34" s="83">
        <f t="shared" si="1"/>
        <v>-3398</v>
      </c>
    </row>
    <row r="35" spans="1:7" s="15" customFormat="1" ht="20.25" customHeight="1">
      <c r="A35" s="21">
        <v>31</v>
      </c>
      <c r="B35" s="40" t="s">
        <v>86</v>
      </c>
      <c r="C35" s="12">
        <v>0</v>
      </c>
      <c r="D35" s="76">
        <v>225500</v>
      </c>
      <c r="E35" s="76">
        <v>225500</v>
      </c>
      <c r="F35" s="83">
        <f t="shared" si="0"/>
        <v>225500</v>
      </c>
      <c r="G35" s="83">
        <f t="shared" si="1"/>
        <v>0</v>
      </c>
    </row>
    <row r="36" spans="1:7" s="15" customFormat="1" ht="20.25" customHeight="1">
      <c r="A36" s="21">
        <v>32</v>
      </c>
      <c r="B36" s="40" t="s">
        <v>87</v>
      </c>
      <c r="C36" s="12">
        <v>0</v>
      </c>
      <c r="D36" s="76">
        <v>41413.9</v>
      </c>
      <c r="E36" s="76">
        <v>43041.9</v>
      </c>
      <c r="F36" s="83">
        <f t="shared" si="0"/>
        <v>41413.9</v>
      </c>
      <c r="G36" s="83">
        <f t="shared" si="1"/>
        <v>-1628</v>
      </c>
    </row>
    <row r="37" spans="1:7" s="15" customFormat="1" ht="20.25" customHeight="1">
      <c r="A37" s="21">
        <v>33</v>
      </c>
      <c r="B37" s="40" t="s">
        <v>88</v>
      </c>
      <c r="C37" s="12">
        <v>0</v>
      </c>
      <c r="D37" s="76">
        <v>81905</v>
      </c>
      <c r="E37" s="76">
        <v>81905</v>
      </c>
      <c r="F37" s="83">
        <f t="shared" si="0"/>
        <v>81905</v>
      </c>
      <c r="G37" s="83">
        <f t="shared" si="1"/>
        <v>0</v>
      </c>
    </row>
    <row r="38" spans="1:7" s="15" customFormat="1" ht="20.25" customHeight="1">
      <c r="A38" s="21">
        <v>34</v>
      </c>
      <c r="B38" s="72" t="s">
        <v>89</v>
      </c>
      <c r="C38" s="12">
        <v>6920.5</v>
      </c>
      <c r="D38" s="76">
        <v>7904.6</v>
      </c>
      <c r="E38" s="76">
        <v>7904.6</v>
      </c>
      <c r="F38" s="83">
        <f t="shared" si="0"/>
        <v>984.10000000000036</v>
      </c>
      <c r="G38" s="83">
        <f t="shared" si="1"/>
        <v>0</v>
      </c>
    </row>
    <row r="39" spans="1:7" s="15" customFormat="1" ht="20.25" customHeight="1">
      <c r="A39" s="21">
        <v>35</v>
      </c>
      <c r="B39" s="73" t="s">
        <v>90</v>
      </c>
      <c r="C39" s="12">
        <v>3870.6</v>
      </c>
      <c r="D39" s="76">
        <v>4650</v>
      </c>
      <c r="E39" s="76">
        <v>4650</v>
      </c>
      <c r="F39" s="83">
        <f t="shared" si="0"/>
        <v>779.40000000000009</v>
      </c>
      <c r="G39" s="83">
        <f t="shared" si="1"/>
        <v>0</v>
      </c>
    </row>
    <row r="40" spans="1:7" s="15" customFormat="1" ht="20.25" customHeight="1">
      <c r="A40" s="21">
        <v>36</v>
      </c>
      <c r="B40" s="41" t="s">
        <v>91</v>
      </c>
      <c r="C40" s="12">
        <v>0</v>
      </c>
      <c r="D40" s="76">
        <v>103424</v>
      </c>
      <c r="E40" s="76">
        <v>98097.9</v>
      </c>
      <c r="F40" s="83">
        <f t="shared" si="0"/>
        <v>103424</v>
      </c>
      <c r="G40" s="83">
        <f t="shared" si="1"/>
        <v>5326.1000000000058</v>
      </c>
    </row>
    <row r="41" spans="1:7" s="15" customFormat="1" ht="20.25" customHeight="1">
      <c r="A41" s="21">
        <v>37</v>
      </c>
      <c r="B41" s="73" t="s">
        <v>92</v>
      </c>
      <c r="C41" s="12">
        <v>10878.7</v>
      </c>
      <c r="D41" s="76">
        <v>10220.9</v>
      </c>
      <c r="E41" s="76">
        <v>10220.9</v>
      </c>
      <c r="F41" s="83">
        <f t="shared" si="0"/>
        <v>-657.80000000000109</v>
      </c>
      <c r="G41" s="83">
        <f t="shared" si="1"/>
        <v>0</v>
      </c>
    </row>
    <row r="42" spans="1:7" s="15" customFormat="1" ht="20.25" customHeight="1">
      <c r="A42" s="21">
        <v>38</v>
      </c>
      <c r="B42" s="41" t="s">
        <v>93</v>
      </c>
      <c r="C42" s="12">
        <v>0</v>
      </c>
      <c r="D42" s="76">
        <v>8515</v>
      </c>
      <c r="E42" s="76">
        <v>8215</v>
      </c>
      <c r="F42" s="83">
        <f t="shared" si="0"/>
        <v>8515</v>
      </c>
      <c r="G42" s="83">
        <f t="shared" si="1"/>
        <v>300</v>
      </c>
    </row>
    <row r="43" spans="1:7" s="15" customFormat="1" ht="20.25" customHeight="1">
      <c r="A43" s="21">
        <v>39</v>
      </c>
      <c r="B43" s="73" t="s">
        <v>94</v>
      </c>
      <c r="C43" s="12">
        <v>573.70000000000005</v>
      </c>
      <c r="D43" s="76">
        <v>632.79999999999995</v>
      </c>
      <c r="E43" s="76">
        <v>632.79999999999995</v>
      </c>
      <c r="F43" s="83">
        <f t="shared" si="0"/>
        <v>59.099999999999909</v>
      </c>
      <c r="G43" s="83">
        <f t="shared" si="1"/>
        <v>0</v>
      </c>
    </row>
    <row r="44" spans="1:7" s="15" customFormat="1" ht="20.25" customHeight="1">
      <c r="A44" s="21">
        <v>40</v>
      </c>
      <c r="B44" s="73" t="s">
        <v>95</v>
      </c>
      <c r="C44" s="12">
        <v>1922.8</v>
      </c>
      <c r="D44" s="76">
        <v>1822.8</v>
      </c>
      <c r="E44" s="76">
        <v>1822.8</v>
      </c>
      <c r="F44" s="83">
        <f t="shared" si="0"/>
        <v>-100</v>
      </c>
      <c r="G44" s="83">
        <f t="shared" si="1"/>
        <v>0</v>
      </c>
    </row>
    <row r="45" spans="1:7" s="15" customFormat="1" ht="20.25" customHeight="1">
      <c r="A45" s="21" t="s">
        <v>222</v>
      </c>
      <c r="B45" s="73" t="s">
        <v>96</v>
      </c>
      <c r="C45" s="12">
        <v>855.90000000000009</v>
      </c>
      <c r="D45" s="76">
        <v>812.8</v>
      </c>
      <c r="E45" s="76">
        <v>812.8</v>
      </c>
      <c r="F45" s="83">
        <f t="shared" si="0"/>
        <v>-43.100000000000136</v>
      </c>
      <c r="G45" s="83">
        <f t="shared" si="1"/>
        <v>0</v>
      </c>
    </row>
    <row r="46" spans="1:7" s="15" customFormat="1" ht="20.25" customHeight="1">
      <c r="A46" s="21">
        <v>42</v>
      </c>
      <c r="B46" s="73" t="s">
        <v>97</v>
      </c>
      <c r="C46" s="12">
        <v>2574.3000000000002</v>
      </c>
      <c r="D46" s="76">
        <v>2435.6000000000004</v>
      </c>
      <c r="E46" s="76">
        <v>2435.6000000000004</v>
      </c>
      <c r="F46" s="83">
        <f t="shared" si="0"/>
        <v>-138.69999999999982</v>
      </c>
      <c r="G46" s="83">
        <f t="shared" si="1"/>
        <v>0</v>
      </c>
    </row>
    <row r="47" spans="1:7" s="15" customFormat="1" ht="20.25" customHeight="1">
      <c r="A47" s="21">
        <v>43</v>
      </c>
      <c r="B47" s="73" t="s">
        <v>98</v>
      </c>
      <c r="C47" s="12">
        <v>1216.5999999999999</v>
      </c>
      <c r="D47" s="76">
        <v>1213.9000000000001</v>
      </c>
      <c r="E47" s="76">
        <v>1213.9000000000001</v>
      </c>
      <c r="F47" s="83">
        <f t="shared" si="0"/>
        <v>-2.6999999999998181</v>
      </c>
      <c r="G47" s="83">
        <f t="shared" si="1"/>
        <v>0</v>
      </c>
    </row>
    <row r="48" spans="1:7" s="15" customFormat="1" ht="20.25" customHeight="1">
      <c r="A48" s="21">
        <v>44</v>
      </c>
      <c r="B48" s="73" t="s">
        <v>99</v>
      </c>
      <c r="C48" s="12">
        <v>6443</v>
      </c>
      <c r="D48" s="76">
        <v>5654.7000000000007</v>
      </c>
      <c r="E48" s="76">
        <v>5564.6</v>
      </c>
      <c r="F48" s="83">
        <f t="shared" si="0"/>
        <v>-788.29999999999927</v>
      </c>
      <c r="G48" s="83">
        <f t="shared" si="1"/>
        <v>90.100000000000364</v>
      </c>
    </row>
    <row r="49" spans="1:7" s="15" customFormat="1" ht="20.25" customHeight="1">
      <c r="A49" s="21">
        <v>45</v>
      </c>
      <c r="B49" s="41" t="s">
        <v>100</v>
      </c>
      <c r="C49" s="12">
        <v>0</v>
      </c>
      <c r="D49" s="76">
        <v>6329</v>
      </c>
      <c r="E49" s="76">
        <v>6329</v>
      </c>
      <c r="F49" s="83">
        <f t="shared" si="0"/>
        <v>6329</v>
      </c>
      <c r="G49" s="83">
        <f t="shared" si="1"/>
        <v>0</v>
      </c>
    </row>
    <row r="50" spans="1:7" s="15" customFormat="1" ht="20.25" customHeight="1">
      <c r="A50" s="21">
        <v>46</v>
      </c>
      <c r="B50" s="73" t="s">
        <v>101</v>
      </c>
      <c r="C50" s="12">
        <v>1294.6999999999998</v>
      </c>
      <c r="D50" s="76">
        <v>2560.4</v>
      </c>
      <c r="E50" s="76">
        <v>1394.6999999999998</v>
      </c>
      <c r="F50" s="83">
        <f t="shared" si="0"/>
        <v>1265.7000000000003</v>
      </c>
      <c r="G50" s="83">
        <f t="shared" si="1"/>
        <v>1165.7000000000003</v>
      </c>
    </row>
    <row r="51" spans="1:7" s="15" customFormat="1" ht="20.25" customHeight="1">
      <c r="A51" s="21">
        <v>47</v>
      </c>
      <c r="B51" s="41" t="s">
        <v>102</v>
      </c>
      <c r="C51" s="12">
        <v>0</v>
      </c>
      <c r="D51" s="76">
        <v>3699</v>
      </c>
      <c r="E51" s="76">
        <v>3699</v>
      </c>
      <c r="F51" s="83">
        <f t="shared" si="0"/>
        <v>3699</v>
      </c>
      <c r="G51" s="83">
        <f t="shared" si="1"/>
        <v>0</v>
      </c>
    </row>
    <row r="52" spans="1:7" s="15" customFormat="1" ht="20.25" customHeight="1">
      <c r="A52" s="21">
        <v>48</v>
      </c>
      <c r="B52" s="73" t="s">
        <v>103</v>
      </c>
      <c r="C52" s="12">
        <v>4392.5</v>
      </c>
      <c r="D52" s="76">
        <v>4598</v>
      </c>
      <c r="E52" s="76">
        <v>4598</v>
      </c>
      <c r="F52" s="83">
        <f t="shared" si="0"/>
        <v>205.5</v>
      </c>
      <c r="G52" s="83">
        <f t="shared" si="1"/>
        <v>0</v>
      </c>
    </row>
    <row r="53" spans="1:7" s="15" customFormat="1" ht="20.25" customHeight="1">
      <c r="A53" s="21">
        <v>49</v>
      </c>
      <c r="B53" s="43" t="s">
        <v>104</v>
      </c>
      <c r="C53" s="12">
        <v>0</v>
      </c>
      <c r="D53" s="76">
        <v>3050.5</v>
      </c>
      <c r="E53" s="76">
        <v>3050.5</v>
      </c>
      <c r="F53" s="83">
        <f t="shared" si="0"/>
        <v>3050.5</v>
      </c>
      <c r="G53" s="83">
        <f t="shared" si="1"/>
        <v>0</v>
      </c>
    </row>
    <row r="54" spans="1:7" s="15" customFormat="1" ht="20.25" customHeight="1">
      <c r="A54" s="21">
        <v>50</v>
      </c>
      <c r="B54" s="43" t="s">
        <v>105</v>
      </c>
      <c r="C54" s="12">
        <v>0</v>
      </c>
      <c r="D54" s="76">
        <v>69684.399999999994</v>
      </c>
      <c r="E54" s="76">
        <v>64464.4</v>
      </c>
      <c r="F54" s="83">
        <f t="shared" si="0"/>
        <v>69684.399999999994</v>
      </c>
      <c r="G54" s="83">
        <f t="shared" si="1"/>
        <v>5219.9999999999927</v>
      </c>
    </row>
    <row r="55" spans="1:7" s="15" customFormat="1" ht="20.25" customHeight="1">
      <c r="A55" s="21" t="s">
        <v>221</v>
      </c>
      <c r="B55" s="74" t="s">
        <v>106</v>
      </c>
      <c r="C55" s="12">
        <v>3071.4</v>
      </c>
      <c r="D55" s="76">
        <v>2234.1</v>
      </c>
      <c r="E55" s="76">
        <v>2234.1</v>
      </c>
      <c r="F55" s="83">
        <f t="shared" si="0"/>
        <v>-837.30000000000018</v>
      </c>
      <c r="G55" s="83">
        <f t="shared" si="1"/>
        <v>0</v>
      </c>
    </row>
    <row r="56" spans="1:7" s="15" customFormat="1" ht="20.25" customHeight="1">
      <c r="A56" s="21">
        <v>52</v>
      </c>
      <c r="B56" s="74" t="s">
        <v>107</v>
      </c>
      <c r="C56" s="12">
        <v>4332.6000000000004</v>
      </c>
      <c r="D56" s="76">
        <v>4282.6000000000004</v>
      </c>
      <c r="E56" s="76">
        <v>4482.6000000000004</v>
      </c>
      <c r="F56" s="83">
        <f t="shared" si="0"/>
        <v>-50</v>
      </c>
      <c r="G56" s="83">
        <f t="shared" si="1"/>
        <v>-200</v>
      </c>
    </row>
    <row r="57" spans="1:7" s="15" customFormat="1" ht="20.25" customHeight="1">
      <c r="A57" s="21">
        <v>53</v>
      </c>
      <c r="B57" s="74" t="s">
        <v>108</v>
      </c>
      <c r="C57" s="12">
        <v>1019.8</v>
      </c>
      <c r="D57" s="76">
        <v>1080.7</v>
      </c>
      <c r="E57" s="76">
        <v>1080.7</v>
      </c>
      <c r="F57" s="83">
        <f t="shared" si="0"/>
        <v>60.900000000000091</v>
      </c>
      <c r="G57" s="83">
        <f t="shared" si="1"/>
        <v>0</v>
      </c>
    </row>
    <row r="58" spans="1:7" s="15" customFormat="1" ht="20.25" customHeight="1">
      <c r="A58" s="21">
        <v>54</v>
      </c>
      <c r="B58" s="74" t="s">
        <v>109</v>
      </c>
      <c r="C58" s="12">
        <v>7389.2</v>
      </c>
      <c r="D58" s="76">
        <v>7884.6</v>
      </c>
      <c r="E58" s="76">
        <v>7884.6</v>
      </c>
      <c r="F58" s="83">
        <f t="shared" si="0"/>
        <v>495.40000000000055</v>
      </c>
      <c r="G58" s="83">
        <f t="shared" si="1"/>
        <v>0</v>
      </c>
    </row>
    <row r="59" spans="1:7" s="15" customFormat="1" ht="20.25" customHeight="1">
      <c r="A59" s="21">
        <v>55</v>
      </c>
      <c r="B59" s="74" t="s">
        <v>110</v>
      </c>
      <c r="C59" s="12">
        <v>4205</v>
      </c>
      <c r="D59" s="76">
        <v>4182.1499999999996</v>
      </c>
      <c r="E59" s="76">
        <v>3881</v>
      </c>
      <c r="F59" s="83">
        <f t="shared" si="0"/>
        <v>-22.850000000000364</v>
      </c>
      <c r="G59" s="83">
        <f t="shared" si="1"/>
        <v>301.14999999999964</v>
      </c>
    </row>
    <row r="60" spans="1:7" s="15" customFormat="1" ht="20.25" customHeight="1">
      <c r="A60" s="21">
        <v>56</v>
      </c>
      <c r="B60" s="74" t="s">
        <v>111</v>
      </c>
      <c r="C60" s="12">
        <v>4798.2</v>
      </c>
      <c r="D60" s="76">
        <v>3836.2</v>
      </c>
      <c r="E60" s="76">
        <v>3136.2</v>
      </c>
      <c r="F60" s="83">
        <f t="shared" si="0"/>
        <v>-962</v>
      </c>
      <c r="G60" s="83">
        <f t="shared" si="1"/>
        <v>700</v>
      </c>
    </row>
    <row r="61" spans="1:7" s="15" customFormat="1" ht="20.25" customHeight="1">
      <c r="A61" s="21">
        <v>57</v>
      </c>
      <c r="B61" s="82" t="s">
        <v>112</v>
      </c>
      <c r="C61" s="12">
        <v>2386.4</v>
      </c>
      <c r="D61" s="76">
        <v>2447.2999999999997</v>
      </c>
      <c r="E61" s="76">
        <v>2216.7999999999997</v>
      </c>
      <c r="F61" s="83">
        <f t="shared" si="0"/>
        <v>60.899999999999636</v>
      </c>
      <c r="G61" s="83">
        <f t="shared" si="1"/>
        <v>230.5</v>
      </c>
    </row>
    <row r="62" spans="1:7" s="15" customFormat="1" ht="20.25" customHeight="1">
      <c r="A62" s="21">
        <v>58</v>
      </c>
      <c r="B62" s="71" t="s">
        <v>113</v>
      </c>
      <c r="C62" s="12">
        <v>2935.5</v>
      </c>
      <c r="D62" s="76">
        <v>2900.3</v>
      </c>
      <c r="E62" s="76">
        <v>2900.3</v>
      </c>
      <c r="F62" s="83">
        <f t="shared" si="0"/>
        <v>-35.199999999999818</v>
      </c>
      <c r="G62" s="83">
        <f t="shared" si="1"/>
        <v>0</v>
      </c>
    </row>
    <row r="63" spans="1:7" s="15" customFormat="1" ht="20.25" customHeight="1">
      <c r="A63" s="21">
        <v>59</v>
      </c>
      <c r="B63" s="70" t="s">
        <v>114</v>
      </c>
      <c r="C63" s="12">
        <v>939.1</v>
      </c>
      <c r="D63" s="76">
        <v>911.7</v>
      </c>
      <c r="E63" s="76">
        <v>1044.6000000000001</v>
      </c>
      <c r="F63" s="83">
        <f t="shared" si="0"/>
        <v>-27.399999999999977</v>
      </c>
      <c r="G63" s="83">
        <f t="shared" si="1"/>
        <v>-132.90000000000009</v>
      </c>
    </row>
    <row r="64" spans="1:7" s="15" customFormat="1" ht="20.25" customHeight="1">
      <c r="A64" s="21">
        <v>60</v>
      </c>
      <c r="B64" s="45" t="s">
        <v>115</v>
      </c>
      <c r="C64" s="12">
        <v>0</v>
      </c>
      <c r="D64" s="76">
        <v>44193.599999999999</v>
      </c>
      <c r="E64" s="76">
        <v>33693.599999999999</v>
      </c>
      <c r="F64" s="83">
        <f t="shared" si="0"/>
        <v>44193.599999999999</v>
      </c>
      <c r="G64" s="83">
        <f t="shared" si="1"/>
        <v>10500</v>
      </c>
    </row>
    <row r="65" spans="1:7" s="15" customFormat="1" ht="20.25" customHeight="1">
      <c r="A65" s="21">
        <v>61</v>
      </c>
      <c r="B65" s="70" t="s">
        <v>116</v>
      </c>
      <c r="C65" s="12">
        <v>4593.7</v>
      </c>
      <c r="D65" s="76">
        <v>5231.5</v>
      </c>
      <c r="E65" s="76">
        <v>4936.5</v>
      </c>
      <c r="F65" s="83">
        <f t="shared" si="0"/>
        <v>637.80000000000018</v>
      </c>
      <c r="G65" s="83">
        <f t="shared" si="1"/>
        <v>295</v>
      </c>
    </row>
    <row r="66" spans="1:7" s="15" customFormat="1" ht="20.25" customHeight="1">
      <c r="A66" s="21">
        <v>62</v>
      </c>
      <c r="B66" s="70" t="s">
        <v>117</v>
      </c>
      <c r="C66" s="12">
        <v>10942.5</v>
      </c>
      <c r="D66" s="76">
        <v>12115.900000000001</v>
      </c>
      <c r="E66" s="76">
        <v>12115.900000000001</v>
      </c>
      <c r="F66" s="83">
        <f t="shared" si="0"/>
        <v>1173.4000000000015</v>
      </c>
      <c r="G66" s="83">
        <f t="shared" si="1"/>
        <v>0</v>
      </c>
    </row>
    <row r="67" spans="1:7" s="15" customFormat="1" ht="20.25" customHeight="1">
      <c r="A67" s="21">
        <v>63</v>
      </c>
      <c r="B67" s="75" t="s">
        <v>118</v>
      </c>
      <c r="C67" s="12">
        <v>6340.2</v>
      </c>
      <c r="D67" s="76">
        <v>7140.2</v>
      </c>
      <c r="E67" s="76">
        <v>7140.2</v>
      </c>
      <c r="F67" s="83">
        <f t="shared" si="0"/>
        <v>800</v>
      </c>
      <c r="G67" s="83">
        <f t="shared" si="1"/>
        <v>0</v>
      </c>
    </row>
    <row r="68" spans="1:7" s="15" customFormat="1" ht="20.25" customHeight="1">
      <c r="A68" s="21">
        <v>64</v>
      </c>
      <c r="B68" s="75" t="s">
        <v>119</v>
      </c>
      <c r="C68" s="12">
        <v>3605.4</v>
      </c>
      <c r="D68" s="76">
        <v>3619.2</v>
      </c>
      <c r="E68" s="76">
        <v>3619.2</v>
      </c>
      <c r="F68" s="83">
        <f t="shared" si="0"/>
        <v>13.799999999999727</v>
      </c>
      <c r="G68" s="83">
        <f t="shared" si="1"/>
        <v>0</v>
      </c>
    </row>
    <row r="69" spans="1:7" s="15" customFormat="1" ht="20.25" customHeight="1">
      <c r="A69" s="21">
        <v>65</v>
      </c>
      <c r="B69" s="70" t="s">
        <v>120</v>
      </c>
      <c r="C69" s="12">
        <v>2458.6</v>
      </c>
      <c r="D69" s="76">
        <v>2546.9</v>
      </c>
      <c r="E69" s="76">
        <v>2546.9</v>
      </c>
      <c r="F69" s="83">
        <f t="shared" si="0"/>
        <v>88.300000000000182</v>
      </c>
      <c r="G69" s="83">
        <f t="shared" si="1"/>
        <v>0</v>
      </c>
    </row>
    <row r="70" spans="1:7" s="15" customFormat="1" ht="20.25" customHeight="1">
      <c r="A70" s="21">
        <v>66</v>
      </c>
      <c r="B70" s="45" t="s">
        <v>121</v>
      </c>
      <c r="C70" s="12">
        <v>0</v>
      </c>
      <c r="D70" s="76">
        <v>3665</v>
      </c>
      <c r="E70" s="76">
        <v>4265</v>
      </c>
      <c r="F70" s="83">
        <f t="shared" ref="F70:F76" si="2">D70-C70</f>
        <v>3665</v>
      </c>
      <c r="G70" s="83">
        <f t="shared" ref="G70:G76" si="3">D70-E70</f>
        <v>-600</v>
      </c>
    </row>
    <row r="71" spans="1:7" s="15" customFormat="1" ht="20.25" customHeight="1">
      <c r="A71" s="21">
        <v>67</v>
      </c>
      <c r="B71" s="70" t="s">
        <v>122</v>
      </c>
      <c r="C71" s="12">
        <v>1980.5</v>
      </c>
      <c r="D71" s="76">
        <v>2016.5</v>
      </c>
      <c r="E71" s="76">
        <v>2016.5</v>
      </c>
      <c r="F71" s="83">
        <f t="shared" si="2"/>
        <v>36</v>
      </c>
      <c r="G71" s="83">
        <f t="shared" si="3"/>
        <v>0</v>
      </c>
    </row>
    <row r="72" spans="1:7" s="15" customFormat="1" ht="20.25" customHeight="1">
      <c r="A72" s="21">
        <v>68</v>
      </c>
      <c r="B72" s="70" t="s">
        <v>123</v>
      </c>
      <c r="C72" s="12">
        <v>2899</v>
      </c>
      <c r="D72" s="76">
        <v>3036.8</v>
      </c>
      <c r="E72" s="76">
        <v>2961.8</v>
      </c>
      <c r="F72" s="83">
        <f t="shared" si="2"/>
        <v>137.80000000000018</v>
      </c>
      <c r="G72" s="83">
        <f t="shared" si="3"/>
        <v>75</v>
      </c>
    </row>
    <row r="73" spans="1:7" s="15" customFormat="1" ht="20.25" customHeight="1">
      <c r="A73" s="21">
        <v>69</v>
      </c>
      <c r="B73" s="45" t="s">
        <v>124</v>
      </c>
      <c r="C73" s="12">
        <v>0</v>
      </c>
      <c r="D73" s="76">
        <v>5905.4</v>
      </c>
      <c r="E73" s="76">
        <v>5905.4</v>
      </c>
      <c r="F73" s="83">
        <f t="shared" si="2"/>
        <v>5905.4</v>
      </c>
      <c r="G73" s="83">
        <f t="shared" si="3"/>
        <v>0</v>
      </c>
    </row>
    <row r="74" spans="1:7" s="15" customFormat="1" ht="20.25" customHeight="1">
      <c r="A74" s="21">
        <v>70</v>
      </c>
      <c r="B74" s="70" t="s">
        <v>125</v>
      </c>
      <c r="C74" s="12">
        <v>4469</v>
      </c>
      <c r="D74" s="76">
        <v>4677.7</v>
      </c>
      <c r="E74" s="76">
        <v>4677.7</v>
      </c>
      <c r="F74" s="83">
        <f t="shared" si="2"/>
        <v>208.69999999999982</v>
      </c>
      <c r="G74" s="83">
        <f t="shared" si="3"/>
        <v>0</v>
      </c>
    </row>
    <row r="75" spans="1:7" s="15" customFormat="1" ht="20.25" customHeight="1">
      <c r="A75" s="21">
        <v>71</v>
      </c>
      <c r="B75" s="70" t="s">
        <v>126</v>
      </c>
      <c r="C75" s="12">
        <v>2729.8</v>
      </c>
      <c r="D75" s="76">
        <v>2907.2</v>
      </c>
      <c r="E75" s="76">
        <v>2907.2</v>
      </c>
      <c r="F75" s="83">
        <f t="shared" si="2"/>
        <v>177.39999999999964</v>
      </c>
      <c r="G75" s="83">
        <f t="shared" si="3"/>
        <v>0</v>
      </c>
    </row>
    <row r="76" spans="1:7" s="15" customFormat="1" ht="20.25" customHeight="1">
      <c r="A76" s="21">
        <v>72</v>
      </c>
      <c r="B76" s="45" t="s">
        <v>127</v>
      </c>
      <c r="C76" s="12">
        <v>0</v>
      </c>
      <c r="D76" s="76">
        <v>3456</v>
      </c>
      <c r="E76" s="76">
        <v>3444</v>
      </c>
      <c r="F76" s="83">
        <f t="shared" si="2"/>
        <v>3456</v>
      </c>
      <c r="G76" s="83">
        <f t="shared" si="3"/>
        <v>12</v>
      </c>
    </row>
    <row r="77" spans="1:7" s="17" customFormat="1" ht="18.75" customHeight="1">
      <c r="A77" s="21"/>
      <c r="B77" s="18" t="s">
        <v>44</v>
      </c>
      <c r="C77" s="16">
        <f>SUM(C5:C76)</f>
        <v>356545.60000000003</v>
      </c>
      <c r="D77" s="16">
        <f>SUM(D5:D76)</f>
        <v>1530704.7539999997</v>
      </c>
      <c r="E77" s="16">
        <f>SUM(E5:E76)</f>
        <v>1502986.5</v>
      </c>
      <c r="F77" s="16">
        <f>SUM(F5:F76)</f>
        <v>1174159.1539999996</v>
      </c>
      <c r="G77" s="16">
        <f>SUM(G5:G76)</f>
        <v>27718.253999999986</v>
      </c>
    </row>
  </sheetData>
  <mergeCells count="2">
    <mergeCell ref="A3:A4"/>
    <mergeCell ref="A1:G2"/>
  </mergeCells>
  <pageMargins left="0.28000000000000003" right="0.23" top="0.32" bottom="0.3" header="0.23" footer="0.2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N83"/>
  <sheetViews>
    <sheetView topLeftCell="A13" workbookViewId="0">
      <selection activeCell="A13" sqref="A1:IV65536"/>
    </sheetView>
  </sheetViews>
  <sheetFormatPr defaultRowHeight="17.25"/>
  <cols>
    <col min="1" max="1" width="4.375" style="1" customWidth="1"/>
    <col min="2" max="2" width="20.5" style="22" customWidth="1"/>
    <col min="3" max="4" width="10.625" style="1" customWidth="1"/>
    <col min="5" max="5" width="12" style="1" customWidth="1"/>
    <col min="6" max="6" width="13.25" style="1" hidden="1" customWidth="1"/>
    <col min="7" max="7" width="14.125" style="34" hidden="1" customWidth="1"/>
    <col min="8" max="8" width="13.875" style="1" hidden="1" customWidth="1"/>
    <col min="9" max="9" width="11.75" style="1" hidden="1" customWidth="1"/>
    <col min="10" max="10" width="9.5" style="1" hidden="1" customWidth="1"/>
    <col min="11" max="11" width="13.625" style="1" hidden="1" customWidth="1"/>
    <col min="12" max="12" width="12" style="1" hidden="1" customWidth="1"/>
    <col min="13" max="13" width="12.75" style="1" hidden="1" customWidth="1"/>
    <col min="14" max="14" width="12.875" style="1" hidden="1" customWidth="1"/>
    <col min="15" max="15" width="9.5" style="1" hidden="1" customWidth="1"/>
    <col min="16" max="17" width="12.875" style="1" hidden="1" customWidth="1"/>
    <col min="18" max="19" width="13" style="1" hidden="1" customWidth="1"/>
    <col min="20" max="20" width="8.875" style="1" hidden="1" customWidth="1"/>
    <col min="21" max="22" width="12.5" style="1" hidden="1" customWidth="1"/>
    <col min="23" max="24" width="11.75" style="1" hidden="1" customWidth="1"/>
    <col min="25" max="25" width="11.875" style="1" hidden="1" customWidth="1"/>
    <col min="26" max="28" width="12.125" style="1" hidden="1" customWidth="1"/>
    <col min="29" max="29" width="10.25" style="1" hidden="1" customWidth="1"/>
    <col min="30" max="30" width="11.5" style="1" hidden="1" customWidth="1"/>
    <col min="31" max="32" width="11.625" style="1" hidden="1" customWidth="1"/>
    <col min="33" max="35" width="10.875" style="1" hidden="1" customWidth="1"/>
    <col min="36" max="37" width="11.625" style="1" hidden="1" customWidth="1"/>
    <col min="38" max="38" width="9.75" style="1" hidden="1" customWidth="1"/>
    <col min="39" max="39" width="11.375" style="1" hidden="1" customWidth="1"/>
    <col min="40" max="40" width="10.75" style="1" hidden="1" customWidth="1"/>
    <col min="41" max="43" width="10.375" style="1" hidden="1" customWidth="1"/>
    <col min="44" max="44" width="10.75" style="1" hidden="1" customWidth="1"/>
    <col min="45" max="45" width="9.625" style="1" hidden="1" customWidth="1"/>
    <col min="46" max="47" width="8.25" style="1" hidden="1" customWidth="1"/>
    <col min="48" max="48" width="7.25" style="1" hidden="1" customWidth="1"/>
    <col min="49" max="50" width="9" style="1" hidden="1" customWidth="1"/>
    <col min="51" max="51" width="7.875" style="1" hidden="1" customWidth="1"/>
    <col min="52" max="52" width="14.125" style="1" hidden="1" customWidth="1"/>
    <col min="53" max="53" width="13" style="1" hidden="1" customWidth="1"/>
    <col min="54" max="54" width="12.625" style="1" hidden="1" customWidth="1"/>
    <col min="55" max="57" width="8.25" style="1" hidden="1" customWidth="1"/>
    <col min="58" max="59" width="9.875" style="1" hidden="1" customWidth="1"/>
    <col min="60" max="60" width="9.25" style="1" hidden="1" customWidth="1"/>
    <col min="61" max="62" width="8" style="1" hidden="1" customWidth="1"/>
    <col min="63" max="63" width="7.25" style="1" hidden="1" customWidth="1"/>
    <col min="64" max="65" width="8.125" style="1" hidden="1" customWidth="1"/>
    <col min="66" max="66" width="6.5" style="1" hidden="1" customWidth="1"/>
    <col min="67" max="73" width="10.75" style="1" hidden="1" customWidth="1"/>
    <col min="74" max="74" width="9.625" style="1" hidden="1" customWidth="1"/>
    <col min="75" max="75" width="9.75" style="1" hidden="1" customWidth="1"/>
    <col min="76" max="76" width="9.25" style="1" hidden="1" customWidth="1"/>
    <col min="77" max="77" width="10.375" style="1" hidden="1" customWidth="1"/>
    <col min="78" max="78" width="9.375" style="1" hidden="1" customWidth="1"/>
    <col min="79" max="79" width="10.125" style="1" hidden="1" customWidth="1"/>
    <col min="80" max="80" width="8.875" style="1" hidden="1" customWidth="1"/>
    <col min="81" max="82" width="11.375" style="1" hidden="1" customWidth="1"/>
    <col min="83" max="83" width="9.375" style="1" hidden="1" customWidth="1"/>
    <col min="84" max="85" width="8.125" style="1" hidden="1" customWidth="1"/>
    <col min="86" max="86" width="7.875" style="1" hidden="1" customWidth="1"/>
    <col min="87" max="88" width="9.875" style="1" hidden="1" customWidth="1"/>
    <col min="89" max="89" width="10.625" style="1" hidden="1" customWidth="1"/>
    <col min="90" max="91" width="9.375" style="1" hidden="1" customWidth="1"/>
    <col min="92" max="92" width="8.375" style="1" hidden="1" customWidth="1"/>
    <col min="93" max="94" width="11.75" style="1" hidden="1" customWidth="1"/>
    <col min="95" max="95" width="10.75" style="1" hidden="1" customWidth="1"/>
    <col min="96" max="97" width="11" style="1" hidden="1" customWidth="1"/>
    <col min="98" max="98" width="13.125" style="1" hidden="1" customWidth="1"/>
    <col min="99" max="100" width="9.875" style="1" hidden="1" customWidth="1"/>
    <col min="101" max="103" width="8" style="1" hidden="1" customWidth="1"/>
    <col min="104" max="104" width="10.5" style="1" hidden="1" customWidth="1"/>
    <col min="105" max="106" width="8" style="1" hidden="1" customWidth="1"/>
    <col min="107" max="107" width="6.75" style="1" hidden="1" customWidth="1"/>
    <col min="108" max="109" width="9.875" style="1" hidden="1" customWidth="1"/>
    <col min="110" max="110" width="9.25" style="1" hidden="1" customWidth="1"/>
    <col min="111" max="111" width="9.875" style="1" hidden="1" customWidth="1"/>
    <col min="112" max="113" width="13.125" style="1" customWidth="1"/>
    <col min="114" max="114" width="14.625" style="1" customWidth="1"/>
    <col min="115" max="116" width="8.375" style="1" hidden="1" customWidth="1"/>
    <col min="117" max="117" width="7.5" style="1" hidden="1" customWidth="1"/>
    <col min="118" max="118" width="10.375" style="1" hidden="1" customWidth="1"/>
    <col min="119" max="119" width="11.125" style="1" hidden="1" customWidth="1"/>
    <col min="120" max="120" width="7.75" style="1" hidden="1" customWidth="1"/>
    <col min="121" max="122" width="8" style="1" hidden="1" customWidth="1"/>
    <col min="123" max="123" width="7.375" style="1" hidden="1" customWidth="1"/>
    <col min="124" max="125" width="8.625" style="1" hidden="1" customWidth="1"/>
    <col min="126" max="126" width="10.875" style="1" hidden="1" customWidth="1"/>
    <col min="127" max="128" width="8.125" style="1" hidden="1" customWidth="1"/>
    <col min="129" max="129" width="7.5" style="1" hidden="1" customWidth="1"/>
    <col min="130" max="130" width="11.875" style="1" hidden="1" customWidth="1"/>
    <col min="131" max="131" width="11" style="1" hidden="1" customWidth="1"/>
    <col min="132" max="132" width="13.375" style="1" hidden="1" customWidth="1"/>
    <col min="133" max="133" width="6.875" style="1" hidden="1" customWidth="1"/>
    <col min="134" max="134" width="14" style="1" customWidth="1"/>
    <col min="135" max="135" width="10.75" style="1" customWidth="1"/>
    <col min="136" max="136" width="11.875" style="1" customWidth="1"/>
    <col min="137" max="138" width="7.25" style="1" customWidth="1"/>
    <col min="139" max="139" width="10.125" style="1" customWidth="1"/>
    <col min="140" max="16384" width="9" style="1"/>
  </cols>
  <sheetData>
    <row r="1" spans="1:136" ht="27.75" customHeight="1">
      <c r="C1" s="273" t="s">
        <v>11</v>
      </c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3"/>
      <c r="Q1" s="3"/>
      <c r="R1" s="3"/>
      <c r="S1" s="3"/>
      <c r="T1" s="3"/>
      <c r="U1" s="3"/>
      <c r="V1" s="3"/>
      <c r="W1" s="3"/>
      <c r="X1" s="3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</row>
    <row r="2" spans="1:136" ht="34.5" customHeight="1">
      <c r="C2" s="274" t="s">
        <v>143</v>
      </c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R2" s="5"/>
      <c r="S2" s="5"/>
      <c r="U2" s="275"/>
      <c r="V2" s="275"/>
      <c r="W2" s="275"/>
      <c r="X2" s="7"/>
      <c r="Y2" s="7"/>
      <c r="AB2" s="6"/>
      <c r="AC2" s="7"/>
      <c r="AD2" s="7"/>
      <c r="AE2" s="7"/>
      <c r="AF2" s="7"/>
      <c r="AG2" s="6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136" ht="18" customHeight="1">
      <c r="C3" s="8"/>
      <c r="D3" s="8"/>
      <c r="E3" s="8"/>
      <c r="F3" s="8"/>
      <c r="G3" s="32"/>
      <c r="H3" s="8"/>
      <c r="I3" s="8"/>
      <c r="J3" s="8"/>
      <c r="K3" s="8"/>
      <c r="L3" s="8"/>
      <c r="M3" s="274" t="s">
        <v>12</v>
      </c>
      <c r="N3" s="274"/>
      <c r="O3" s="274"/>
      <c r="P3" s="274"/>
      <c r="Q3" s="8"/>
      <c r="R3" s="5"/>
      <c r="S3" s="5"/>
      <c r="U3" s="7"/>
      <c r="V3" s="7"/>
      <c r="W3" s="7"/>
      <c r="X3" s="7"/>
      <c r="Y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136" s="9" customFormat="1" ht="18" customHeight="1">
      <c r="A4" s="276" t="s">
        <v>6</v>
      </c>
      <c r="B4" s="276" t="s">
        <v>10</v>
      </c>
      <c r="C4" s="279" t="s">
        <v>4</v>
      </c>
      <c r="D4" s="87"/>
      <c r="E4" s="279" t="s">
        <v>5</v>
      </c>
      <c r="F4" s="282" t="s">
        <v>13</v>
      </c>
      <c r="G4" s="283"/>
      <c r="H4" s="283"/>
      <c r="I4" s="283"/>
      <c r="J4" s="284"/>
      <c r="K4" s="291" t="s">
        <v>45</v>
      </c>
      <c r="L4" s="292"/>
      <c r="M4" s="292"/>
      <c r="N4" s="292"/>
      <c r="O4" s="293"/>
      <c r="P4" s="300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  <c r="AM4" s="301"/>
      <c r="AN4" s="301"/>
      <c r="AO4" s="301"/>
      <c r="AP4" s="301"/>
      <c r="AQ4" s="301"/>
      <c r="AR4" s="301"/>
      <c r="AS4" s="301"/>
      <c r="AT4" s="301"/>
      <c r="AU4" s="301"/>
      <c r="AV4" s="301"/>
      <c r="AW4" s="301"/>
      <c r="AX4" s="301"/>
      <c r="AY4" s="301"/>
      <c r="AZ4" s="301"/>
      <c r="BA4" s="301"/>
      <c r="BB4" s="301"/>
      <c r="BC4" s="301"/>
      <c r="BD4" s="301"/>
      <c r="BE4" s="301"/>
      <c r="BF4" s="301"/>
      <c r="BG4" s="301"/>
      <c r="BH4" s="301"/>
      <c r="BI4" s="301"/>
      <c r="BJ4" s="301"/>
      <c r="BK4" s="301"/>
      <c r="BL4" s="301"/>
      <c r="BM4" s="301"/>
      <c r="BN4" s="301"/>
      <c r="BO4" s="301"/>
      <c r="BP4" s="301"/>
      <c r="BQ4" s="301"/>
      <c r="BR4" s="301"/>
      <c r="BS4" s="301"/>
      <c r="BT4" s="301"/>
      <c r="BU4" s="301"/>
      <c r="BV4" s="301"/>
      <c r="BW4" s="301"/>
      <c r="BX4" s="301"/>
      <c r="BY4" s="301"/>
      <c r="BZ4" s="301"/>
      <c r="CA4" s="301"/>
      <c r="CB4" s="301"/>
      <c r="CC4" s="301"/>
      <c r="CD4" s="301"/>
      <c r="CE4" s="301"/>
      <c r="CF4" s="301"/>
      <c r="CG4" s="301"/>
      <c r="CH4" s="301"/>
      <c r="CI4" s="301"/>
      <c r="CJ4" s="301"/>
      <c r="CK4" s="301"/>
      <c r="CL4" s="301"/>
      <c r="CM4" s="301"/>
      <c r="CN4" s="301"/>
      <c r="CO4" s="301"/>
      <c r="CP4" s="301"/>
      <c r="CQ4" s="301"/>
      <c r="CR4" s="301"/>
      <c r="CS4" s="301"/>
      <c r="CT4" s="301"/>
      <c r="CU4" s="301"/>
      <c r="CV4" s="301"/>
      <c r="CW4" s="301"/>
      <c r="CX4" s="301"/>
      <c r="CY4" s="301"/>
      <c r="CZ4" s="301"/>
      <c r="DA4" s="301"/>
      <c r="DB4" s="301"/>
      <c r="DC4" s="301"/>
      <c r="DD4" s="301"/>
      <c r="DE4" s="301"/>
      <c r="DF4" s="302"/>
      <c r="DG4" s="303" t="s">
        <v>14</v>
      </c>
      <c r="DH4" s="304" t="s">
        <v>15</v>
      </c>
      <c r="DI4" s="305"/>
      <c r="DJ4" s="306"/>
      <c r="DK4" s="313" t="s">
        <v>3</v>
      </c>
      <c r="DL4" s="313"/>
      <c r="DM4" s="313"/>
      <c r="DN4" s="313"/>
      <c r="DO4" s="313"/>
      <c r="DP4" s="313"/>
      <c r="DQ4" s="313"/>
      <c r="DR4" s="313"/>
      <c r="DS4" s="313"/>
      <c r="DT4" s="313"/>
      <c r="DU4" s="313"/>
      <c r="DV4" s="313"/>
      <c r="DW4" s="313"/>
      <c r="DX4" s="313"/>
      <c r="DY4" s="313"/>
      <c r="DZ4" s="313"/>
      <c r="EA4" s="313"/>
      <c r="EB4" s="313"/>
      <c r="EC4" s="314" t="s">
        <v>16</v>
      </c>
      <c r="ED4" s="317" t="s">
        <v>17</v>
      </c>
      <c r="EE4" s="318"/>
      <c r="EF4" s="319"/>
    </row>
    <row r="5" spans="1:136" s="9" customFormat="1" ht="15" customHeight="1">
      <c r="A5" s="277"/>
      <c r="B5" s="277"/>
      <c r="C5" s="280"/>
      <c r="D5" s="88"/>
      <c r="E5" s="280"/>
      <c r="F5" s="285"/>
      <c r="G5" s="286"/>
      <c r="H5" s="286"/>
      <c r="I5" s="286"/>
      <c r="J5" s="287"/>
      <c r="K5" s="294"/>
      <c r="L5" s="295"/>
      <c r="M5" s="295"/>
      <c r="N5" s="295"/>
      <c r="O5" s="296"/>
      <c r="P5" s="326" t="s">
        <v>7</v>
      </c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327"/>
      <c r="AQ5" s="327"/>
      <c r="AR5" s="327"/>
      <c r="AS5" s="327"/>
      <c r="AT5" s="327"/>
      <c r="AU5" s="327"/>
      <c r="AV5" s="328"/>
      <c r="AW5" s="329" t="s">
        <v>2</v>
      </c>
      <c r="AX5" s="329"/>
      <c r="AY5" s="329"/>
      <c r="AZ5" s="329"/>
      <c r="BA5" s="329"/>
      <c r="BB5" s="329"/>
      <c r="BC5" s="329"/>
      <c r="BD5" s="329"/>
      <c r="BE5" s="329"/>
      <c r="BF5" s="329"/>
      <c r="BG5" s="329"/>
      <c r="BH5" s="329"/>
      <c r="BI5" s="329"/>
      <c r="BJ5" s="329"/>
      <c r="BK5" s="329"/>
      <c r="BL5" s="330" t="s">
        <v>8</v>
      </c>
      <c r="BM5" s="331"/>
      <c r="BN5" s="331"/>
      <c r="BO5" s="334" t="s">
        <v>18</v>
      </c>
      <c r="BP5" s="335"/>
      <c r="BQ5" s="335"/>
      <c r="BR5" s="335"/>
      <c r="BS5" s="335"/>
      <c r="BT5" s="335"/>
      <c r="BU5" s="335"/>
      <c r="BV5" s="335"/>
      <c r="BW5" s="335"/>
      <c r="BX5" s="335"/>
      <c r="BY5" s="335"/>
      <c r="BZ5" s="335"/>
      <c r="CA5" s="335"/>
      <c r="CB5" s="335"/>
      <c r="CC5" s="335"/>
      <c r="CD5" s="335"/>
      <c r="CE5" s="336"/>
      <c r="CF5" s="337" t="s">
        <v>0</v>
      </c>
      <c r="CG5" s="338"/>
      <c r="CH5" s="338"/>
      <c r="CI5" s="338"/>
      <c r="CJ5" s="338"/>
      <c r="CK5" s="338"/>
      <c r="CL5" s="338"/>
      <c r="CM5" s="338"/>
      <c r="CN5" s="339"/>
      <c r="CO5" s="334" t="s">
        <v>1</v>
      </c>
      <c r="CP5" s="335"/>
      <c r="CQ5" s="335"/>
      <c r="CR5" s="335"/>
      <c r="CS5" s="335"/>
      <c r="CT5" s="335"/>
      <c r="CU5" s="335"/>
      <c r="CV5" s="335"/>
      <c r="CW5" s="335"/>
      <c r="CX5" s="329" t="s">
        <v>19</v>
      </c>
      <c r="CY5" s="329"/>
      <c r="CZ5" s="329"/>
      <c r="DA5" s="330" t="s">
        <v>20</v>
      </c>
      <c r="DB5" s="331"/>
      <c r="DC5" s="340"/>
      <c r="DD5" s="330" t="s">
        <v>21</v>
      </c>
      <c r="DE5" s="331"/>
      <c r="DF5" s="340"/>
      <c r="DG5" s="303"/>
      <c r="DH5" s="307"/>
      <c r="DI5" s="308"/>
      <c r="DJ5" s="309"/>
      <c r="DK5" s="342"/>
      <c r="DL5" s="342"/>
      <c r="DM5" s="343"/>
      <c r="DN5" s="343"/>
      <c r="DO5" s="343"/>
      <c r="DP5" s="343"/>
      <c r="DQ5" s="330" t="s">
        <v>22</v>
      </c>
      <c r="DR5" s="331"/>
      <c r="DS5" s="340"/>
      <c r="DT5" s="347"/>
      <c r="DU5" s="348"/>
      <c r="DV5" s="348"/>
      <c r="DW5" s="348"/>
      <c r="DX5" s="348"/>
      <c r="DY5" s="348"/>
      <c r="DZ5" s="348"/>
      <c r="EA5" s="348"/>
      <c r="EB5" s="348"/>
      <c r="EC5" s="315"/>
      <c r="ED5" s="320"/>
      <c r="EE5" s="321"/>
      <c r="EF5" s="322"/>
    </row>
    <row r="6" spans="1:136" s="9" customFormat="1" ht="119.25" customHeight="1">
      <c r="A6" s="277"/>
      <c r="B6" s="277"/>
      <c r="C6" s="280"/>
      <c r="D6" s="88"/>
      <c r="E6" s="280"/>
      <c r="F6" s="288"/>
      <c r="G6" s="289"/>
      <c r="H6" s="289"/>
      <c r="I6" s="289"/>
      <c r="J6" s="290"/>
      <c r="K6" s="297"/>
      <c r="L6" s="298"/>
      <c r="M6" s="298"/>
      <c r="N6" s="298"/>
      <c r="O6" s="299"/>
      <c r="P6" s="349" t="s">
        <v>23</v>
      </c>
      <c r="Q6" s="350"/>
      <c r="R6" s="350"/>
      <c r="S6" s="350"/>
      <c r="T6" s="351"/>
      <c r="U6" s="352" t="s">
        <v>24</v>
      </c>
      <c r="V6" s="353"/>
      <c r="W6" s="353"/>
      <c r="X6" s="353"/>
      <c r="Y6" s="354"/>
      <c r="Z6" s="352" t="s">
        <v>25</v>
      </c>
      <c r="AA6" s="353"/>
      <c r="AB6" s="353"/>
      <c r="AC6" s="353"/>
      <c r="AD6" s="354"/>
      <c r="AE6" s="352" t="s">
        <v>26</v>
      </c>
      <c r="AF6" s="353"/>
      <c r="AG6" s="353"/>
      <c r="AH6" s="353"/>
      <c r="AI6" s="354"/>
      <c r="AJ6" s="352" t="s">
        <v>27</v>
      </c>
      <c r="AK6" s="353"/>
      <c r="AL6" s="353"/>
      <c r="AM6" s="353"/>
      <c r="AN6" s="354"/>
      <c r="AO6" s="352" t="s">
        <v>28</v>
      </c>
      <c r="AP6" s="353"/>
      <c r="AQ6" s="353"/>
      <c r="AR6" s="353"/>
      <c r="AS6" s="354"/>
      <c r="AT6" s="355" t="s">
        <v>29</v>
      </c>
      <c r="AU6" s="355"/>
      <c r="AV6" s="355"/>
      <c r="AW6" s="356" t="s">
        <v>30</v>
      </c>
      <c r="AX6" s="357"/>
      <c r="AY6" s="357"/>
      <c r="AZ6" s="356" t="s">
        <v>31</v>
      </c>
      <c r="BA6" s="357"/>
      <c r="BB6" s="358"/>
      <c r="BC6" s="359" t="s">
        <v>32</v>
      </c>
      <c r="BD6" s="360"/>
      <c r="BE6" s="361"/>
      <c r="BF6" s="359" t="s">
        <v>33</v>
      </c>
      <c r="BG6" s="360"/>
      <c r="BH6" s="360"/>
      <c r="BI6" s="362" t="s">
        <v>34</v>
      </c>
      <c r="BJ6" s="363"/>
      <c r="BK6" s="363"/>
      <c r="BL6" s="332"/>
      <c r="BM6" s="333"/>
      <c r="BN6" s="333"/>
      <c r="BO6" s="364" t="s">
        <v>35</v>
      </c>
      <c r="BP6" s="365"/>
      <c r="BQ6" s="365"/>
      <c r="BR6" s="365"/>
      <c r="BS6" s="366"/>
      <c r="BT6" s="346" t="s">
        <v>36</v>
      </c>
      <c r="BU6" s="346"/>
      <c r="BV6" s="346"/>
      <c r="BW6" s="346" t="s">
        <v>37</v>
      </c>
      <c r="BX6" s="346"/>
      <c r="BY6" s="346"/>
      <c r="BZ6" s="346" t="s">
        <v>38</v>
      </c>
      <c r="CA6" s="346"/>
      <c r="CB6" s="346"/>
      <c r="CC6" s="346" t="s">
        <v>39</v>
      </c>
      <c r="CD6" s="346"/>
      <c r="CE6" s="346"/>
      <c r="CF6" s="346" t="s">
        <v>46</v>
      </c>
      <c r="CG6" s="346"/>
      <c r="CH6" s="346"/>
      <c r="CI6" s="337" t="s">
        <v>47</v>
      </c>
      <c r="CJ6" s="338"/>
      <c r="CK6" s="338"/>
      <c r="CL6" s="346" t="s">
        <v>40</v>
      </c>
      <c r="CM6" s="346"/>
      <c r="CN6" s="346"/>
      <c r="CO6" s="344" t="s">
        <v>41</v>
      </c>
      <c r="CP6" s="345"/>
      <c r="CQ6" s="338"/>
      <c r="CR6" s="346" t="s">
        <v>42</v>
      </c>
      <c r="CS6" s="346"/>
      <c r="CT6" s="346"/>
      <c r="CU6" s="337" t="s">
        <v>48</v>
      </c>
      <c r="CV6" s="338"/>
      <c r="CW6" s="338"/>
      <c r="CX6" s="329"/>
      <c r="CY6" s="329"/>
      <c r="CZ6" s="329"/>
      <c r="DA6" s="332"/>
      <c r="DB6" s="333"/>
      <c r="DC6" s="341"/>
      <c r="DD6" s="332"/>
      <c r="DE6" s="333"/>
      <c r="DF6" s="341"/>
      <c r="DG6" s="303"/>
      <c r="DH6" s="310"/>
      <c r="DI6" s="311"/>
      <c r="DJ6" s="312"/>
      <c r="DK6" s="330" t="s">
        <v>49</v>
      </c>
      <c r="DL6" s="331"/>
      <c r="DM6" s="340"/>
      <c r="DN6" s="330" t="s">
        <v>50</v>
      </c>
      <c r="DO6" s="331"/>
      <c r="DP6" s="340"/>
      <c r="DQ6" s="332"/>
      <c r="DR6" s="333"/>
      <c r="DS6" s="341"/>
      <c r="DT6" s="330" t="s">
        <v>51</v>
      </c>
      <c r="DU6" s="331"/>
      <c r="DV6" s="340"/>
      <c r="DW6" s="330" t="s">
        <v>52</v>
      </c>
      <c r="DX6" s="331"/>
      <c r="DY6" s="340"/>
      <c r="DZ6" s="367" t="s">
        <v>53</v>
      </c>
      <c r="EA6" s="368"/>
      <c r="EB6" s="368"/>
      <c r="EC6" s="316"/>
      <c r="ED6" s="323"/>
      <c r="EE6" s="324"/>
      <c r="EF6" s="325"/>
    </row>
    <row r="7" spans="1:136" s="10" customFormat="1" ht="36" customHeight="1">
      <c r="A7" s="277"/>
      <c r="B7" s="277"/>
      <c r="C7" s="280"/>
      <c r="D7" s="88"/>
      <c r="E7" s="280"/>
      <c r="F7" s="369" t="s">
        <v>43</v>
      </c>
      <c r="G7" s="371" t="s">
        <v>55</v>
      </c>
      <c r="H7" s="372"/>
      <c r="I7" s="372"/>
      <c r="J7" s="373"/>
      <c r="K7" s="369" t="s">
        <v>43</v>
      </c>
      <c r="L7" s="371" t="s">
        <v>55</v>
      </c>
      <c r="M7" s="372"/>
      <c r="N7" s="372"/>
      <c r="O7" s="373"/>
      <c r="P7" s="369" t="s">
        <v>43</v>
      </c>
      <c r="Q7" s="371" t="s">
        <v>55</v>
      </c>
      <c r="R7" s="372"/>
      <c r="S7" s="372"/>
      <c r="T7" s="373"/>
      <c r="U7" s="369" t="s">
        <v>43</v>
      </c>
      <c r="V7" s="371" t="s">
        <v>55</v>
      </c>
      <c r="W7" s="372"/>
      <c r="X7" s="372"/>
      <c r="Y7" s="373"/>
      <c r="Z7" s="369" t="s">
        <v>43</v>
      </c>
      <c r="AA7" s="371" t="s">
        <v>55</v>
      </c>
      <c r="AB7" s="372"/>
      <c r="AC7" s="372"/>
      <c r="AD7" s="373"/>
      <c r="AE7" s="369" t="s">
        <v>43</v>
      </c>
      <c r="AF7" s="371" t="s">
        <v>55</v>
      </c>
      <c r="AG7" s="372"/>
      <c r="AH7" s="372"/>
      <c r="AI7" s="373"/>
      <c r="AJ7" s="369" t="s">
        <v>43</v>
      </c>
      <c r="AK7" s="371" t="s">
        <v>55</v>
      </c>
      <c r="AL7" s="372"/>
      <c r="AM7" s="372"/>
      <c r="AN7" s="373"/>
      <c r="AO7" s="369" t="s">
        <v>43</v>
      </c>
      <c r="AP7" s="371" t="s">
        <v>55</v>
      </c>
      <c r="AQ7" s="372"/>
      <c r="AR7" s="372"/>
      <c r="AS7" s="373"/>
      <c r="AT7" s="369" t="s">
        <v>43</v>
      </c>
      <c r="AU7" s="374" t="s">
        <v>55</v>
      </c>
      <c r="AV7" s="375"/>
      <c r="AW7" s="369" t="s">
        <v>43</v>
      </c>
      <c r="AX7" s="374" t="s">
        <v>55</v>
      </c>
      <c r="AY7" s="375"/>
      <c r="AZ7" s="369" t="s">
        <v>43</v>
      </c>
      <c r="BA7" s="374" t="s">
        <v>55</v>
      </c>
      <c r="BB7" s="375"/>
      <c r="BC7" s="369" t="s">
        <v>43</v>
      </c>
      <c r="BD7" s="374" t="s">
        <v>55</v>
      </c>
      <c r="BE7" s="375"/>
      <c r="BF7" s="369" t="s">
        <v>43</v>
      </c>
      <c r="BG7" s="374" t="s">
        <v>55</v>
      </c>
      <c r="BH7" s="375"/>
      <c r="BI7" s="369" t="s">
        <v>43</v>
      </c>
      <c r="BJ7" s="374" t="s">
        <v>55</v>
      </c>
      <c r="BK7" s="375"/>
      <c r="BL7" s="369" t="s">
        <v>43</v>
      </c>
      <c r="BM7" s="374" t="s">
        <v>55</v>
      </c>
      <c r="BN7" s="375"/>
      <c r="BO7" s="369" t="s">
        <v>43</v>
      </c>
      <c r="BP7" s="374" t="s">
        <v>55</v>
      </c>
      <c r="BQ7" s="376"/>
      <c r="BR7" s="376"/>
      <c r="BS7" s="375"/>
      <c r="BT7" s="369" t="s">
        <v>43</v>
      </c>
      <c r="BU7" s="374" t="s">
        <v>55</v>
      </c>
      <c r="BV7" s="375"/>
      <c r="BW7" s="369" t="s">
        <v>43</v>
      </c>
      <c r="BX7" s="374" t="s">
        <v>55</v>
      </c>
      <c r="BY7" s="375"/>
      <c r="BZ7" s="369" t="s">
        <v>43</v>
      </c>
      <c r="CA7" s="374" t="s">
        <v>55</v>
      </c>
      <c r="CB7" s="375"/>
      <c r="CC7" s="369" t="s">
        <v>43</v>
      </c>
      <c r="CD7" s="374" t="s">
        <v>55</v>
      </c>
      <c r="CE7" s="375"/>
      <c r="CF7" s="369" t="s">
        <v>43</v>
      </c>
      <c r="CG7" s="374" t="s">
        <v>55</v>
      </c>
      <c r="CH7" s="375"/>
      <c r="CI7" s="369" t="s">
        <v>43</v>
      </c>
      <c r="CJ7" s="374" t="s">
        <v>55</v>
      </c>
      <c r="CK7" s="375"/>
      <c r="CL7" s="369" t="s">
        <v>43</v>
      </c>
      <c r="CM7" s="374" t="s">
        <v>55</v>
      </c>
      <c r="CN7" s="375"/>
      <c r="CO7" s="369" t="s">
        <v>43</v>
      </c>
      <c r="CP7" s="374" t="s">
        <v>55</v>
      </c>
      <c r="CQ7" s="375"/>
      <c r="CR7" s="369" t="s">
        <v>43</v>
      </c>
      <c r="CS7" s="374" t="s">
        <v>55</v>
      </c>
      <c r="CT7" s="375"/>
      <c r="CU7" s="369" t="s">
        <v>43</v>
      </c>
      <c r="CV7" s="374" t="s">
        <v>55</v>
      </c>
      <c r="CW7" s="375"/>
      <c r="CX7" s="369" t="s">
        <v>43</v>
      </c>
      <c r="CY7" s="374" t="s">
        <v>55</v>
      </c>
      <c r="CZ7" s="375"/>
      <c r="DA7" s="369" t="s">
        <v>43</v>
      </c>
      <c r="DB7" s="374" t="s">
        <v>55</v>
      </c>
      <c r="DC7" s="375"/>
      <c r="DD7" s="369" t="s">
        <v>43</v>
      </c>
      <c r="DE7" s="374" t="s">
        <v>55</v>
      </c>
      <c r="DF7" s="375"/>
      <c r="DG7" s="377" t="s">
        <v>9</v>
      </c>
      <c r="DH7" s="369" t="s">
        <v>43</v>
      </c>
      <c r="DI7" s="374" t="s">
        <v>55</v>
      </c>
      <c r="DJ7" s="375"/>
      <c r="DK7" s="369" t="s">
        <v>43</v>
      </c>
      <c r="DL7" s="374" t="s">
        <v>55</v>
      </c>
      <c r="DM7" s="375"/>
      <c r="DN7" s="369" t="s">
        <v>43</v>
      </c>
      <c r="DO7" s="374" t="s">
        <v>55</v>
      </c>
      <c r="DP7" s="375"/>
      <c r="DQ7" s="369" t="s">
        <v>43</v>
      </c>
      <c r="DR7" s="374" t="s">
        <v>55</v>
      </c>
      <c r="DS7" s="375"/>
      <c r="DT7" s="369" t="s">
        <v>43</v>
      </c>
      <c r="DU7" s="374" t="s">
        <v>55</v>
      </c>
      <c r="DV7" s="375"/>
      <c r="DW7" s="369" t="s">
        <v>43</v>
      </c>
      <c r="DX7" s="374" t="s">
        <v>55</v>
      </c>
      <c r="DY7" s="375"/>
      <c r="DZ7" s="369" t="s">
        <v>43</v>
      </c>
      <c r="EA7" s="371" t="s">
        <v>55</v>
      </c>
      <c r="EB7" s="373"/>
      <c r="EC7" s="314" t="s">
        <v>9</v>
      </c>
      <c r="ED7" s="369" t="s">
        <v>43</v>
      </c>
      <c r="EE7" s="374" t="s">
        <v>55</v>
      </c>
      <c r="EF7" s="375"/>
    </row>
    <row r="8" spans="1:136" s="27" customFormat="1" ht="101.25" customHeight="1">
      <c r="A8" s="278"/>
      <c r="B8" s="278"/>
      <c r="C8" s="281"/>
      <c r="D8" s="89"/>
      <c r="E8" s="281"/>
      <c r="F8" s="370"/>
      <c r="G8" s="35" t="s">
        <v>144</v>
      </c>
      <c r="H8" s="26" t="str">
        <f>M8</f>
        <v xml:space="preserve">փաստ                   ( 1  ամիս)                                                                           </v>
      </c>
      <c r="I8" s="36" t="s">
        <v>145</v>
      </c>
      <c r="J8" s="26" t="s">
        <v>54</v>
      </c>
      <c r="K8" s="370"/>
      <c r="L8" s="35" t="str">
        <f>G8</f>
        <v>ծրագիր ( 1 ամիս)</v>
      </c>
      <c r="M8" s="26" t="s">
        <v>146</v>
      </c>
      <c r="N8" s="36" t="str">
        <f>I8</f>
        <v>կատ. %-ը 1 ամսվա  նկատմամբ</v>
      </c>
      <c r="O8" s="26" t="s">
        <v>54</v>
      </c>
      <c r="P8" s="370"/>
      <c r="Q8" s="35" t="str">
        <f>L8</f>
        <v>ծրագիր ( 1 ամիս)</v>
      </c>
      <c r="R8" s="26" t="str">
        <f>M8</f>
        <v xml:space="preserve">փաստ                   ( 1  ամիս)                                                                           </v>
      </c>
      <c r="S8" s="36" t="str">
        <f>N8</f>
        <v>կատ. %-ը 1 ամսվա  նկատմամբ</v>
      </c>
      <c r="T8" s="26" t="s">
        <v>54</v>
      </c>
      <c r="U8" s="370"/>
      <c r="V8" s="35" t="str">
        <f>Q8</f>
        <v>ծրագիր ( 1 ամիս)</v>
      </c>
      <c r="W8" s="26" t="str">
        <f>R8</f>
        <v xml:space="preserve">փաստ                   ( 1  ամիս)                                                                           </v>
      </c>
      <c r="X8" s="36" t="str">
        <f>S8</f>
        <v>կատ. %-ը 1 ամսվա  նկատմամբ</v>
      </c>
      <c r="Y8" s="26" t="s">
        <v>54</v>
      </c>
      <c r="Z8" s="370"/>
      <c r="AA8" s="35" t="str">
        <f>V8</f>
        <v>ծրագիր ( 1 ամիս)</v>
      </c>
      <c r="AB8" s="26" t="str">
        <f>W8</f>
        <v xml:space="preserve">փաստ                   ( 1  ամիս)                                                                           </v>
      </c>
      <c r="AC8" s="36" t="str">
        <f>X8</f>
        <v>կատ. %-ը 1 ամսվա  նկատմամբ</v>
      </c>
      <c r="AD8" s="26" t="s">
        <v>54</v>
      </c>
      <c r="AE8" s="370"/>
      <c r="AF8" s="35" t="str">
        <f>AA8</f>
        <v>ծրագիր ( 1 ամիս)</v>
      </c>
      <c r="AG8" s="26" t="str">
        <f>AB8</f>
        <v xml:space="preserve">փաստ                   ( 1  ամիս)                                                                           </v>
      </c>
      <c r="AH8" s="36" t="str">
        <f>AC8</f>
        <v>կատ. %-ը 1 ամսվա  նկատմամբ</v>
      </c>
      <c r="AI8" s="26" t="s">
        <v>54</v>
      </c>
      <c r="AJ8" s="370"/>
      <c r="AK8" s="35" t="str">
        <f>AF8</f>
        <v>ծրագիր ( 1 ամիս)</v>
      </c>
      <c r="AL8" s="26" t="str">
        <f>AG8</f>
        <v xml:space="preserve">փաստ                   ( 1  ամիս)                                                                           </v>
      </c>
      <c r="AM8" s="26" t="str">
        <f>AH8</f>
        <v>կատ. %-ը 1 ամսվա  նկատմամբ</v>
      </c>
      <c r="AN8" s="26" t="s">
        <v>54</v>
      </c>
      <c r="AO8" s="370"/>
      <c r="AP8" s="35" t="str">
        <f>AK8</f>
        <v>ծրագիր ( 1 ամիս)</v>
      </c>
      <c r="AQ8" s="26" t="str">
        <f>AL8</f>
        <v xml:space="preserve">փաստ                   ( 1  ամիս)                                                                           </v>
      </c>
      <c r="AR8" s="36" t="str">
        <f>AM8</f>
        <v>կատ. %-ը 1 ամսվա  նկատմամբ</v>
      </c>
      <c r="AS8" s="26" t="s">
        <v>54</v>
      </c>
      <c r="AT8" s="370"/>
      <c r="AU8" s="35" t="str">
        <f>AP8</f>
        <v>ծրագիր ( 1 ամիս)</v>
      </c>
      <c r="AV8" s="26" t="str">
        <f>AQ8</f>
        <v xml:space="preserve">փաստ                   ( 1  ամիս)                                                                           </v>
      </c>
      <c r="AW8" s="370"/>
      <c r="AX8" s="35" t="str">
        <f>AU8</f>
        <v>ծրագիր ( 1 ամիս)</v>
      </c>
      <c r="AY8" s="26" t="str">
        <f>AV8</f>
        <v xml:space="preserve">փաստ                   ( 1  ամիս)                                                                           </v>
      </c>
      <c r="AZ8" s="370"/>
      <c r="BA8" s="35" t="str">
        <f>AX8</f>
        <v>ծրագիր ( 1 ամիս)</v>
      </c>
      <c r="BB8" s="26" t="str">
        <f>AY8</f>
        <v xml:space="preserve">փաստ                   ( 1  ամիս)                                                                           </v>
      </c>
      <c r="BC8" s="370"/>
      <c r="BD8" s="35" t="str">
        <f>BA8</f>
        <v>ծրագիր ( 1 ամիս)</v>
      </c>
      <c r="BE8" s="26" t="str">
        <f>AY8</f>
        <v xml:space="preserve">փաստ                   ( 1  ամիս)                                                                           </v>
      </c>
      <c r="BF8" s="370"/>
      <c r="BG8" s="35" t="str">
        <f>BD8</f>
        <v>ծրագիր ( 1 ամիս)</v>
      </c>
      <c r="BH8" s="26" t="str">
        <f>BE8</f>
        <v xml:space="preserve">փաստ                   ( 1  ամիս)                                                                           </v>
      </c>
      <c r="BI8" s="370"/>
      <c r="BJ8" s="35" t="str">
        <f>BG8</f>
        <v>ծրագիր ( 1 ամիս)</v>
      </c>
      <c r="BK8" s="26" t="str">
        <f>BH8</f>
        <v xml:space="preserve">փաստ                   ( 1  ամիս)                                                                           </v>
      </c>
      <c r="BL8" s="370"/>
      <c r="BM8" s="35" t="str">
        <f>BJ8</f>
        <v>ծրագիր ( 1 ամիս)</v>
      </c>
      <c r="BN8" s="26" t="str">
        <f>BH8</f>
        <v xml:space="preserve">փաստ                   ( 1  ամիս)                                                                           </v>
      </c>
      <c r="BO8" s="370"/>
      <c r="BP8" s="35" t="str">
        <f>BM8</f>
        <v>ծրագիր ( 1 ամիս)</v>
      </c>
      <c r="BQ8" s="26" t="str">
        <f>BN8</f>
        <v xml:space="preserve">փաստ                   ( 1  ամիս)                                                                           </v>
      </c>
      <c r="BR8" s="36" t="str">
        <f>AM8</f>
        <v>կատ. %-ը 1 ամսվա  նկատմամբ</v>
      </c>
      <c r="BS8" s="26" t="s">
        <v>54</v>
      </c>
      <c r="BT8" s="370"/>
      <c r="BU8" s="35" t="str">
        <f>BP8</f>
        <v>ծրագիր ( 1 ամիս)</v>
      </c>
      <c r="BV8" s="26" t="str">
        <f>BQ8</f>
        <v xml:space="preserve">փաստ                   ( 1  ամիս)                                                                           </v>
      </c>
      <c r="BW8" s="370"/>
      <c r="BX8" s="35" t="str">
        <f>BU8</f>
        <v>ծրագիր ( 1 ամիս)</v>
      </c>
      <c r="BY8" s="26" t="str">
        <f>BV8</f>
        <v xml:space="preserve">փաստ                   ( 1  ամիս)                                                                           </v>
      </c>
      <c r="BZ8" s="370"/>
      <c r="CA8" s="35" t="str">
        <f>BX8</f>
        <v>ծրագիր ( 1 ամիս)</v>
      </c>
      <c r="CB8" s="26" t="str">
        <f>BY8</f>
        <v xml:space="preserve">փաստ                   ( 1  ամիս)                                                                           </v>
      </c>
      <c r="CC8" s="370"/>
      <c r="CD8" s="35" t="str">
        <f>CA8</f>
        <v>ծրագիր ( 1 ամիս)</v>
      </c>
      <c r="CE8" s="26" t="str">
        <f>CB8</f>
        <v xml:space="preserve">փաստ                   ( 1  ամիս)                                                                           </v>
      </c>
      <c r="CF8" s="370"/>
      <c r="CG8" s="35" t="str">
        <f>CD8</f>
        <v>ծրագիր ( 1 ամիս)</v>
      </c>
      <c r="CH8" s="26" t="str">
        <f>CE8</f>
        <v xml:space="preserve">փաստ                   ( 1  ամիս)                                                                           </v>
      </c>
      <c r="CI8" s="370"/>
      <c r="CJ8" s="35" t="str">
        <f>CG8</f>
        <v>ծրագիր ( 1 ամիս)</v>
      </c>
      <c r="CK8" s="26" t="str">
        <f>CH8</f>
        <v xml:space="preserve">փաստ                   ( 1  ամիս)                                                                           </v>
      </c>
      <c r="CL8" s="370"/>
      <c r="CM8" s="35" t="str">
        <f>CJ8</f>
        <v>ծրագիր ( 1 ամիս)</v>
      </c>
      <c r="CN8" s="26" t="str">
        <f>CK8</f>
        <v xml:space="preserve">փաստ                   ( 1  ամիս)                                                                           </v>
      </c>
      <c r="CO8" s="370"/>
      <c r="CP8" s="35" t="str">
        <f>CM8</f>
        <v>ծրագիր ( 1 ամիս)</v>
      </c>
      <c r="CQ8" s="26" t="str">
        <f>CN8</f>
        <v xml:space="preserve">փաստ                   ( 1  ամիս)                                                                           </v>
      </c>
      <c r="CR8" s="370"/>
      <c r="CS8" s="35" t="str">
        <f>CP8</f>
        <v>ծրագիր ( 1 ամիս)</v>
      </c>
      <c r="CT8" s="26" t="str">
        <f>CQ8</f>
        <v xml:space="preserve">փաստ                   ( 1  ամիս)                                                                           </v>
      </c>
      <c r="CU8" s="370"/>
      <c r="CV8" s="35" t="str">
        <f>CS8</f>
        <v>ծրագիր ( 1 ամիս)</v>
      </c>
      <c r="CW8" s="26" t="str">
        <f>CT8</f>
        <v xml:space="preserve">փաստ                   ( 1  ամիս)                                                                           </v>
      </c>
      <c r="CX8" s="370"/>
      <c r="CY8" s="35" t="str">
        <f>CV8</f>
        <v>ծրագիր ( 1 ամիս)</v>
      </c>
      <c r="CZ8" s="26" t="str">
        <f>CW8</f>
        <v xml:space="preserve">փաստ                   ( 1  ամիս)                                                                           </v>
      </c>
      <c r="DA8" s="370"/>
      <c r="DB8" s="35" t="str">
        <f>CY8</f>
        <v>ծրագիր ( 1 ամիս)</v>
      </c>
      <c r="DC8" s="26" t="str">
        <f>CZ8</f>
        <v xml:space="preserve">փաստ                   ( 1  ամիս)                                                                           </v>
      </c>
      <c r="DD8" s="370"/>
      <c r="DE8" s="35" t="str">
        <f>DB8</f>
        <v>ծրագիր ( 1 ամիս)</v>
      </c>
      <c r="DF8" s="26" t="str">
        <f>DC8</f>
        <v xml:space="preserve">փաստ                   ( 1  ամիս)                                                                           </v>
      </c>
      <c r="DG8" s="377"/>
      <c r="DH8" s="370"/>
      <c r="DI8" s="35" t="str">
        <f>DE8</f>
        <v>ծրագիր ( 1 ամիս)</v>
      </c>
      <c r="DJ8" s="26" t="str">
        <f>DF8</f>
        <v xml:space="preserve">փաստ                   ( 1  ամիս)                                                                           </v>
      </c>
      <c r="DK8" s="370"/>
      <c r="DL8" s="35" t="str">
        <f>DI8</f>
        <v>ծրագիր ( 1 ամիս)</v>
      </c>
      <c r="DM8" s="26" t="str">
        <f>DJ8</f>
        <v xml:space="preserve">փաստ                   ( 1  ամիս)                                                                           </v>
      </c>
      <c r="DN8" s="370"/>
      <c r="DO8" s="35" t="str">
        <f>DL8</f>
        <v>ծրագիր ( 1 ամիս)</v>
      </c>
      <c r="DP8" s="26" t="str">
        <f>DM8</f>
        <v xml:space="preserve">փաստ                   ( 1  ամիս)                                                                           </v>
      </c>
      <c r="DQ8" s="370"/>
      <c r="DR8" s="35" t="str">
        <f>DO8</f>
        <v>ծրագիր ( 1 ամիս)</v>
      </c>
      <c r="DS8" s="26" t="str">
        <f>DP8</f>
        <v xml:space="preserve">փաստ                   ( 1  ամիս)                                                                           </v>
      </c>
      <c r="DT8" s="370"/>
      <c r="DU8" s="35" t="str">
        <f>DR8</f>
        <v>ծրագիր ( 1 ամիս)</v>
      </c>
      <c r="DV8" s="26" t="str">
        <f>DS8</f>
        <v xml:space="preserve">փաստ                   ( 1  ամիս)                                                                           </v>
      </c>
      <c r="DW8" s="370"/>
      <c r="DX8" s="35" t="str">
        <f>DU8</f>
        <v>ծրագիր ( 1 ամիս)</v>
      </c>
      <c r="DY8" s="26" t="str">
        <f>DV8</f>
        <v xml:space="preserve">փաստ                   ( 1  ամիս)                                                                           </v>
      </c>
      <c r="DZ8" s="370"/>
      <c r="EA8" s="35" t="str">
        <f>DX8</f>
        <v>ծրագիր ( 1 ամիս)</v>
      </c>
      <c r="EB8" s="26" t="str">
        <f>DY8</f>
        <v xml:space="preserve">փաստ                   ( 1  ամիս)                                                                           </v>
      </c>
      <c r="EC8" s="316"/>
      <c r="ED8" s="370"/>
      <c r="EE8" s="35" t="str">
        <f>EA8</f>
        <v>ծրագիր ( 1 ամիս)</v>
      </c>
      <c r="EF8" s="26" t="str">
        <f>EB8</f>
        <v xml:space="preserve">փաստ                   ( 1  ամիս)                                                                           </v>
      </c>
    </row>
    <row r="9" spans="1:136" s="31" customFormat="1" ht="15.6" customHeight="1">
      <c r="A9" s="28"/>
      <c r="B9" s="29">
        <v>1</v>
      </c>
      <c r="C9" s="30">
        <v>2</v>
      </c>
      <c r="D9" s="30"/>
      <c r="E9" s="29">
        <v>3</v>
      </c>
      <c r="F9" s="30">
        <v>4</v>
      </c>
      <c r="G9" s="29">
        <v>5</v>
      </c>
      <c r="H9" s="30">
        <v>6</v>
      </c>
      <c r="I9" s="29">
        <v>7</v>
      </c>
      <c r="J9" s="30">
        <v>8</v>
      </c>
      <c r="K9" s="29">
        <v>9</v>
      </c>
      <c r="L9" s="30">
        <v>10</v>
      </c>
      <c r="M9" s="29">
        <v>11</v>
      </c>
      <c r="N9" s="30">
        <v>12</v>
      </c>
      <c r="O9" s="29">
        <v>13</v>
      </c>
      <c r="P9" s="30">
        <v>14</v>
      </c>
      <c r="Q9" s="29">
        <v>15</v>
      </c>
      <c r="R9" s="30">
        <v>16</v>
      </c>
      <c r="S9" s="29">
        <v>17</v>
      </c>
      <c r="T9" s="30">
        <v>18</v>
      </c>
      <c r="U9" s="29">
        <v>19</v>
      </c>
      <c r="V9" s="30">
        <v>20</v>
      </c>
      <c r="W9" s="29">
        <v>21</v>
      </c>
      <c r="X9" s="30">
        <v>22</v>
      </c>
      <c r="Y9" s="29">
        <v>23</v>
      </c>
      <c r="Z9" s="30">
        <v>24</v>
      </c>
      <c r="AA9" s="29">
        <v>25</v>
      </c>
      <c r="AB9" s="30">
        <v>26</v>
      </c>
      <c r="AC9" s="29">
        <v>27</v>
      </c>
      <c r="AD9" s="30">
        <v>28</v>
      </c>
      <c r="AE9" s="29">
        <v>29</v>
      </c>
      <c r="AF9" s="30">
        <v>30</v>
      </c>
      <c r="AG9" s="29">
        <v>31</v>
      </c>
      <c r="AH9" s="30">
        <v>32</v>
      </c>
      <c r="AI9" s="29">
        <v>33</v>
      </c>
      <c r="AJ9" s="30">
        <v>34</v>
      </c>
      <c r="AK9" s="29">
        <v>35</v>
      </c>
      <c r="AL9" s="30">
        <v>36</v>
      </c>
      <c r="AM9" s="29">
        <v>37</v>
      </c>
      <c r="AN9" s="30">
        <v>38</v>
      </c>
      <c r="AO9" s="29">
        <v>39</v>
      </c>
      <c r="AP9" s="30">
        <v>40</v>
      </c>
      <c r="AQ9" s="29">
        <v>41</v>
      </c>
      <c r="AR9" s="30">
        <v>42</v>
      </c>
      <c r="AS9" s="29">
        <v>43</v>
      </c>
      <c r="AT9" s="30">
        <v>44</v>
      </c>
      <c r="AU9" s="29">
        <v>45</v>
      </c>
      <c r="AV9" s="30">
        <v>46</v>
      </c>
      <c r="AW9" s="29">
        <v>47</v>
      </c>
      <c r="AX9" s="30">
        <v>48</v>
      </c>
      <c r="AY9" s="29">
        <v>49</v>
      </c>
      <c r="AZ9" s="30">
        <v>50</v>
      </c>
      <c r="BA9" s="29">
        <v>51</v>
      </c>
      <c r="BB9" s="30">
        <v>52</v>
      </c>
      <c r="BC9" s="29">
        <v>53</v>
      </c>
      <c r="BD9" s="30">
        <v>54</v>
      </c>
      <c r="BE9" s="29">
        <v>55</v>
      </c>
      <c r="BF9" s="30">
        <v>56</v>
      </c>
      <c r="BG9" s="29">
        <v>57</v>
      </c>
      <c r="BH9" s="30">
        <v>58</v>
      </c>
      <c r="BI9" s="29">
        <v>59</v>
      </c>
      <c r="BJ9" s="30">
        <v>60</v>
      </c>
      <c r="BK9" s="29">
        <v>61</v>
      </c>
      <c r="BL9" s="30">
        <v>62</v>
      </c>
      <c r="BM9" s="29">
        <v>63</v>
      </c>
      <c r="BN9" s="30">
        <v>64</v>
      </c>
      <c r="BO9" s="29">
        <v>65</v>
      </c>
      <c r="BP9" s="30">
        <v>66</v>
      </c>
      <c r="BQ9" s="29">
        <v>67</v>
      </c>
      <c r="BR9" s="30">
        <v>68</v>
      </c>
      <c r="BS9" s="29">
        <v>69</v>
      </c>
      <c r="BT9" s="30">
        <v>70</v>
      </c>
      <c r="BU9" s="29">
        <v>71</v>
      </c>
      <c r="BV9" s="30">
        <v>72</v>
      </c>
      <c r="BW9" s="29">
        <v>73</v>
      </c>
      <c r="BX9" s="30">
        <v>74</v>
      </c>
      <c r="BY9" s="29">
        <v>75</v>
      </c>
      <c r="BZ9" s="30">
        <v>76</v>
      </c>
      <c r="CA9" s="29">
        <v>77</v>
      </c>
      <c r="CB9" s="30">
        <v>78</v>
      </c>
      <c r="CC9" s="29">
        <v>79</v>
      </c>
      <c r="CD9" s="30">
        <v>80</v>
      </c>
      <c r="CE9" s="29">
        <v>81</v>
      </c>
      <c r="CF9" s="30">
        <v>82</v>
      </c>
      <c r="CG9" s="29">
        <v>83</v>
      </c>
      <c r="CH9" s="30">
        <v>84</v>
      </c>
      <c r="CI9" s="29">
        <v>85</v>
      </c>
      <c r="CJ9" s="30">
        <v>86</v>
      </c>
      <c r="CK9" s="29">
        <v>87</v>
      </c>
      <c r="CL9" s="30">
        <v>88</v>
      </c>
      <c r="CM9" s="29">
        <v>89</v>
      </c>
      <c r="CN9" s="30">
        <v>90</v>
      </c>
      <c r="CO9" s="29">
        <v>91</v>
      </c>
      <c r="CP9" s="30">
        <v>92</v>
      </c>
      <c r="CQ9" s="29">
        <v>93</v>
      </c>
      <c r="CR9" s="30">
        <v>94</v>
      </c>
      <c r="CS9" s="29">
        <v>95</v>
      </c>
      <c r="CT9" s="30">
        <v>96</v>
      </c>
      <c r="CU9" s="29">
        <v>97</v>
      </c>
      <c r="CV9" s="30">
        <v>98</v>
      </c>
      <c r="CW9" s="29">
        <v>99</v>
      </c>
      <c r="CX9" s="30">
        <v>100</v>
      </c>
      <c r="CY9" s="29">
        <v>101</v>
      </c>
      <c r="CZ9" s="30">
        <v>102</v>
      </c>
      <c r="DA9" s="29">
        <v>103</v>
      </c>
      <c r="DB9" s="30">
        <v>104</v>
      </c>
      <c r="DC9" s="29">
        <v>105</v>
      </c>
      <c r="DD9" s="30">
        <v>106</v>
      </c>
      <c r="DE9" s="29">
        <v>107</v>
      </c>
      <c r="DF9" s="30">
        <v>108</v>
      </c>
      <c r="DG9" s="29">
        <v>109</v>
      </c>
      <c r="DH9" s="30">
        <v>110</v>
      </c>
      <c r="DI9" s="29">
        <v>111</v>
      </c>
      <c r="DJ9" s="30">
        <v>112</v>
      </c>
      <c r="DK9" s="29">
        <v>113</v>
      </c>
      <c r="DL9" s="30">
        <v>114</v>
      </c>
      <c r="DM9" s="29">
        <v>115</v>
      </c>
      <c r="DN9" s="30">
        <v>116</v>
      </c>
      <c r="DO9" s="29">
        <v>117</v>
      </c>
      <c r="DP9" s="30">
        <v>118</v>
      </c>
      <c r="DQ9" s="29">
        <v>119</v>
      </c>
      <c r="DR9" s="30">
        <v>120</v>
      </c>
      <c r="DS9" s="29">
        <v>121</v>
      </c>
      <c r="DT9" s="30">
        <v>122</v>
      </c>
      <c r="DU9" s="29">
        <v>123</v>
      </c>
      <c r="DV9" s="30">
        <v>124</v>
      </c>
      <c r="DW9" s="29">
        <v>125</v>
      </c>
      <c r="DX9" s="30">
        <v>126</v>
      </c>
      <c r="DY9" s="29">
        <v>127</v>
      </c>
      <c r="DZ9" s="30">
        <v>128</v>
      </c>
      <c r="EA9" s="29">
        <v>129</v>
      </c>
      <c r="EB9" s="30">
        <v>130</v>
      </c>
      <c r="EC9" s="29">
        <v>131</v>
      </c>
      <c r="ED9" s="30">
        <v>132</v>
      </c>
      <c r="EE9" s="29">
        <v>133</v>
      </c>
      <c r="EF9" s="30">
        <v>134</v>
      </c>
    </row>
    <row r="10" spans="1:136" s="14" customFormat="1" ht="20.25" customHeight="1">
      <c r="A10" s="21">
        <v>1</v>
      </c>
      <c r="B10" s="37" t="s">
        <v>56</v>
      </c>
      <c r="C10" s="38">
        <v>91195.7</v>
      </c>
      <c r="D10" s="38">
        <f>C10+E10</f>
        <v>127573.1</v>
      </c>
      <c r="E10" s="38">
        <v>36377.4</v>
      </c>
      <c r="F10" s="25">
        <f t="shared" ref="F10:F41" si="0">DH10+ED10-DZ10</f>
        <v>584380.80000000005</v>
      </c>
      <c r="G10" s="33">
        <f>F10/12*1</f>
        <v>48698.400000000001</v>
      </c>
      <c r="H10" s="12">
        <f t="shared" ref="H10:H41" si="1">DJ10+EF10-EB10</f>
        <v>0</v>
      </c>
      <c r="I10" s="12">
        <f>H10/G10*100</f>
        <v>0</v>
      </c>
      <c r="J10" s="12">
        <f>H10/F10*100</f>
        <v>0</v>
      </c>
      <c r="K10" s="12">
        <f t="shared" ref="K10:K73" si="2">U10+Z10+AE10+AJ10+AO10+AT10+BL10+BT10+BW10+BZ10+CC10+CF10+CL10+CO10+CU10+CX10+DD10</f>
        <v>305670</v>
      </c>
      <c r="L10" s="33">
        <f t="shared" ref="L10:L73" si="3">K10/12*1</f>
        <v>25472.5</v>
      </c>
      <c r="M10" s="12">
        <f>W10+AB10+AG10+AL10+AQ10+AV10+BN10+BV10+BY10+CB10+CE10+CH10+CN10+CQ10+CW10+CZ10+DF10</f>
        <v>0</v>
      </c>
      <c r="N10" s="12">
        <f>M10/L10*100</f>
        <v>0</v>
      </c>
      <c r="O10" s="12">
        <f>M10/K10*100</f>
        <v>0</v>
      </c>
      <c r="P10" s="12">
        <f t="shared" ref="P10:P73" si="4">U10+AE10</f>
        <v>140000</v>
      </c>
      <c r="Q10" s="33">
        <f t="shared" ref="Q10:Q73" si="5">P10/12*1</f>
        <v>11666.666666666666</v>
      </c>
      <c r="R10" s="12">
        <f t="shared" ref="R10:R73" si="6">W10+AG10</f>
        <v>0</v>
      </c>
      <c r="S10" s="12">
        <f>R10/Q10*100</f>
        <v>0</v>
      </c>
      <c r="T10" s="11">
        <f>R10/P10*100</f>
        <v>0</v>
      </c>
      <c r="U10" s="47">
        <v>60000</v>
      </c>
      <c r="V10" s="33">
        <f t="shared" ref="V10:V73" si="7">U10/12*1</f>
        <v>5000</v>
      </c>
      <c r="W10" s="47"/>
      <c r="X10" s="12">
        <f>W10/V10*100</f>
        <v>0</v>
      </c>
      <c r="Y10" s="11">
        <f>W10/U10*100</f>
        <v>0</v>
      </c>
      <c r="Z10" s="47">
        <v>32000</v>
      </c>
      <c r="AA10" s="33">
        <f t="shared" ref="AA10:AA73" si="8">Z10/12*1</f>
        <v>2666.6666666666665</v>
      </c>
      <c r="AB10" s="47"/>
      <c r="AC10" s="12">
        <f>AB10/AA10*100</f>
        <v>0</v>
      </c>
      <c r="AD10" s="11">
        <f>AB10/Z10*100</f>
        <v>0</v>
      </c>
      <c r="AE10" s="47">
        <v>80000</v>
      </c>
      <c r="AF10" s="33">
        <f t="shared" ref="AF10:AF73" si="9">AE10/12*1</f>
        <v>6666.666666666667</v>
      </c>
      <c r="AG10" s="47"/>
      <c r="AH10" s="12">
        <f>AG10/AF10*100</f>
        <v>0</v>
      </c>
      <c r="AI10" s="11">
        <f>AG10/AE10*100</f>
        <v>0</v>
      </c>
      <c r="AJ10" s="47">
        <v>18830</v>
      </c>
      <c r="AK10" s="33">
        <f t="shared" ref="AK10:AK73" si="10">AJ10/12*1</f>
        <v>1569.1666666666667</v>
      </c>
      <c r="AL10" s="47"/>
      <c r="AM10" s="12">
        <f>AL10/AK10*100</f>
        <v>0</v>
      </c>
      <c r="AN10" s="11">
        <f>AL10/AJ10*100</f>
        <v>0</v>
      </c>
      <c r="AO10" s="47">
        <v>14000</v>
      </c>
      <c r="AP10" s="33">
        <f t="shared" ref="AP10:AP73" si="11">AO10/12*1</f>
        <v>1166.6666666666667</v>
      </c>
      <c r="AQ10" s="47"/>
      <c r="AR10" s="12">
        <f>AQ10/AP10*100</f>
        <v>0</v>
      </c>
      <c r="AS10" s="11">
        <f>AQ10/AO10*100</f>
        <v>0</v>
      </c>
      <c r="AT10" s="38">
        <v>0</v>
      </c>
      <c r="AU10" s="33">
        <f t="shared" ref="AU10:AU73" si="12">AT10/12*1</f>
        <v>0</v>
      </c>
      <c r="AV10" s="47">
        <v>0</v>
      </c>
      <c r="AW10" s="38">
        <v>0</v>
      </c>
      <c r="AX10" s="33">
        <f t="shared" ref="AX10:AX73" si="13">AW10/12*1</f>
        <v>0</v>
      </c>
      <c r="AY10" s="47"/>
      <c r="AZ10" s="48">
        <v>250120.2</v>
      </c>
      <c r="BA10" s="33">
        <f t="shared" ref="BA10:BA73" si="14">AZ10/12*1</f>
        <v>20843.350000000002</v>
      </c>
      <c r="BB10" s="47"/>
      <c r="BC10" s="38">
        <v>0</v>
      </c>
      <c r="BD10" s="33">
        <f t="shared" ref="BD10:BD73" si="15">BC10/12*1</f>
        <v>0</v>
      </c>
      <c r="BE10" s="13"/>
      <c r="BF10" s="42">
        <v>1633.6</v>
      </c>
      <c r="BG10" s="33">
        <f t="shared" ref="BG10:BG73" si="16">BF10/12*1</f>
        <v>136.13333333333333</v>
      </c>
      <c r="BH10" s="47"/>
      <c r="BI10" s="38">
        <v>0</v>
      </c>
      <c r="BJ10" s="33">
        <f t="shared" ref="BJ10:BJ73" si="17">BI10/12*1</f>
        <v>0</v>
      </c>
      <c r="BK10" s="47">
        <v>0</v>
      </c>
      <c r="BL10" s="38">
        <v>0</v>
      </c>
      <c r="BM10" s="33">
        <f t="shared" ref="BM10:BM73" si="18">BL10/12*1</f>
        <v>0</v>
      </c>
      <c r="BN10" s="47">
        <v>0</v>
      </c>
      <c r="BO10" s="12">
        <f t="shared" ref="BO10:BO73" si="19">BT10+BW10+BZ10+CC10</f>
        <v>24500</v>
      </c>
      <c r="BP10" s="33">
        <f t="shared" ref="BP10:BP73" si="20">BO10/12*1</f>
        <v>2041.6666666666667</v>
      </c>
      <c r="BQ10" s="12">
        <f t="shared" ref="BQ10:BQ73" si="21">BV10+BY10+CB10+CE10</f>
        <v>0</v>
      </c>
      <c r="BR10" s="12">
        <f>BQ10/BP10*100</f>
        <v>0</v>
      </c>
      <c r="BS10" s="11">
        <f>BQ10/BO10*100</f>
        <v>0</v>
      </c>
      <c r="BT10" s="47">
        <v>15000</v>
      </c>
      <c r="BU10" s="33">
        <f t="shared" ref="BU10:BU73" si="22">BT10/12*1</f>
        <v>1250</v>
      </c>
      <c r="BV10" s="47"/>
      <c r="BW10" s="47">
        <v>0</v>
      </c>
      <c r="BX10" s="33">
        <f t="shared" ref="BX10:BX73" si="23">BW10/12*1</f>
        <v>0</v>
      </c>
      <c r="BY10" s="47"/>
      <c r="BZ10" s="42">
        <v>8500</v>
      </c>
      <c r="CA10" s="33">
        <f t="shared" ref="CA10:CA73" si="24">BZ10/12*1</f>
        <v>708.33333333333337</v>
      </c>
      <c r="CB10" s="47"/>
      <c r="CC10" s="47">
        <v>1000</v>
      </c>
      <c r="CD10" s="33">
        <f t="shared" ref="CD10:CD73" si="25">CC10/12*1</f>
        <v>83.333333333333329</v>
      </c>
      <c r="CE10" s="47"/>
      <c r="CF10" s="11"/>
      <c r="CG10" s="33">
        <f t="shared" ref="CG10:CG73" si="26">CF10/12*1</f>
        <v>0</v>
      </c>
      <c r="CH10" s="47">
        <v>0</v>
      </c>
      <c r="CI10" s="42">
        <v>7357</v>
      </c>
      <c r="CJ10" s="33">
        <f t="shared" ref="CJ10:CJ73" si="27">CI10/12*1</f>
        <v>613.08333333333337</v>
      </c>
      <c r="CK10" s="47"/>
      <c r="CL10" s="38">
        <v>0</v>
      </c>
      <c r="CM10" s="33">
        <f t="shared" ref="CM10:CM73" si="28">CL10/12*1</f>
        <v>0</v>
      </c>
      <c r="CN10" s="47"/>
      <c r="CO10" s="47">
        <v>64340</v>
      </c>
      <c r="CP10" s="33">
        <f t="shared" ref="CP10:CP73" si="29">CO10/12*1</f>
        <v>5361.666666666667</v>
      </c>
      <c r="CQ10" s="47"/>
      <c r="CR10" s="47">
        <v>22500</v>
      </c>
      <c r="CS10" s="33">
        <f t="shared" ref="CS10:CS73" si="30">CR10/12*1</f>
        <v>1875</v>
      </c>
      <c r="CT10" s="47"/>
      <c r="CU10" s="38">
        <v>10000</v>
      </c>
      <c r="CV10" s="33">
        <f t="shared" ref="CV10:CV73" si="31">CU10/12*1</f>
        <v>833.33333333333337</v>
      </c>
      <c r="CW10" s="47"/>
      <c r="CX10" s="42">
        <v>1000</v>
      </c>
      <c r="CY10" s="33">
        <f t="shared" ref="CY10:CY73" si="32">CX10/12*1</f>
        <v>83.333333333333329</v>
      </c>
      <c r="CZ10" s="47"/>
      <c r="DA10" s="42">
        <v>0</v>
      </c>
      <c r="DB10" s="33">
        <f t="shared" ref="DB10:DB73" si="33">DA10/12*1</f>
        <v>0</v>
      </c>
      <c r="DC10" s="47"/>
      <c r="DD10" s="47">
        <v>1000</v>
      </c>
      <c r="DE10" s="33">
        <f t="shared" ref="DE10:DE73" si="34">DD10/12*1</f>
        <v>83.333333333333329</v>
      </c>
      <c r="DF10" s="47"/>
      <c r="DG10" s="47"/>
      <c r="DH10" s="12">
        <v>584380.80000000005</v>
      </c>
      <c r="DI10" s="33">
        <f t="shared" ref="DI10:DI73" si="35">DH10/12*1</f>
        <v>48698.400000000001</v>
      </c>
      <c r="DJ10" s="12">
        <f t="shared" ref="DJ10:DJ73" si="36">W10+AB10+AG10+AL10+AQ10+AV10+AY10+BB10+BE10+BH10+BK10+BN10+BV10+BY10+CB10+CE10+CH10+CK10+CN10+CQ10+CW10+CZ10+DC10+DF10+DG10</f>
        <v>0</v>
      </c>
      <c r="DK10" s="42">
        <v>0</v>
      </c>
      <c r="DL10" s="33">
        <f t="shared" ref="DL10:DL73" si="37">DK10/12*1</f>
        <v>0</v>
      </c>
      <c r="DM10" s="47"/>
      <c r="DN10" s="47">
        <v>0</v>
      </c>
      <c r="DO10" s="33">
        <f t="shared" ref="DO10:DO73" si="38">DN10/12*1</f>
        <v>0</v>
      </c>
      <c r="DP10" s="47"/>
      <c r="DQ10" s="42">
        <v>0</v>
      </c>
      <c r="DR10" s="33">
        <f t="shared" ref="DR10:DR73" si="39">DQ10/12*1</f>
        <v>0</v>
      </c>
      <c r="DS10" s="47">
        <v>0</v>
      </c>
      <c r="DT10" s="47">
        <v>0</v>
      </c>
      <c r="DU10" s="33">
        <f t="shared" ref="DU10:DU73" si="40">DT10/12*1</f>
        <v>0</v>
      </c>
      <c r="DV10" s="47"/>
      <c r="DW10" s="42">
        <v>0</v>
      </c>
      <c r="DX10" s="33">
        <f t="shared" ref="DX10:DX73" si="41">DW10/12*1</f>
        <v>0</v>
      </c>
      <c r="DY10" s="47">
        <v>0</v>
      </c>
      <c r="DZ10" s="47">
        <v>0</v>
      </c>
      <c r="EA10" s="33">
        <f t="shared" ref="EA10:EA73" si="42">DZ10/12*1</f>
        <v>0</v>
      </c>
      <c r="EB10" s="47"/>
      <c r="EC10" s="47"/>
      <c r="ED10" s="12">
        <f>DK10+DN10+DQ10+DT10+DW10+DZ10</f>
        <v>0</v>
      </c>
      <c r="EE10" s="33">
        <f t="shared" ref="EE10:EE73" si="43">ED10/12*1</f>
        <v>0</v>
      </c>
      <c r="EF10" s="12"/>
    </row>
    <row r="11" spans="1:136" s="14" customFormat="1" ht="20.25" customHeight="1">
      <c r="A11" s="21">
        <v>2</v>
      </c>
      <c r="B11" s="72" t="s">
        <v>57</v>
      </c>
      <c r="C11" s="38">
        <v>4752</v>
      </c>
      <c r="D11" s="38">
        <f t="shared" ref="D11:D24" si="44">C11+E11</f>
        <v>14963</v>
      </c>
      <c r="E11" s="38">
        <v>10211</v>
      </c>
      <c r="F11" s="25">
        <f t="shared" si="0"/>
        <v>53725.799999999996</v>
      </c>
      <c r="G11" s="33">
        <f t="shared" ref="G11:G74" si="45">F11/12*1</f>
        <v>4477.1499999999996</v>
      </c>
      <c r="H11" s="12">
        <f t="shared" si="1"/>
        <v>0</v>
      </c>
      <c r="I11" s="12">
        <f t="shared" ref="I11:I74" si="46">H11/G11*100</f>
        <v>0</v>
      </c>
      <c r="J11" s="12">
        <f t="shared" ref="J11:J74" si="47">H11/F11*100</f>
        <v>0</v>
      </c>
      <c r="K11" s="12">
        <f t="shared" si="2"/>
        <v>23843.299999999996</v>
      </c>
      <c r="L11" s="33">
        <f t="shared" si="3"/>
        <v>1986.9416666666664</v>
      </c>
      <c r="M11" s="12">
        <f t="shared" ref="M11:M74" si="48">W11+AB11+AG11+AL11+AQ11+AV11+BN11+BV11+BY11+CB11+CE11+CH11+CN11+CQ11+CW11+CZ11+DF11</f>
        <v>0</v>
      </c>
      <c r="N11" s="12">
        <f t="shared" ref="N11:N74" si="49">M11/L11*100</f>
        <v>0</v>
      </c>
      <c r="O11" s="12">
        <f t="shared" ref="O11:O74" si="50">M11/K11*100</f>
        <v>0</v>
      </c>
      <c r="P11" s="12">
        <f t="shared" si="4"/>
        <v>11299.1</v>
      </c>
      <c r="Q11" s="33">
        <f t="shared" si="5"/>
        <v>941.5916666666667</v>
      </c>
      <c r="R11" s="12">
        <f t="shared" si="6"/>
        <v>0</v>
      </c>
      <c r="S11" s="12">
        <f t="shared" ref="S11:S74" si="51">R11/Q11*100</f>
        <v>0</v>
      </c>
      <c r="T11" s="11">
        <f t="shared" ref="T11:T74" si="52">R11/P11*100</f>
        <v>0</v>
      </c>
      <c r="U11" s="47">
        <v>800</v>
      </c>
      <c r="V11" s="33">
        <f t="shared" si="7"/>
        <v>66.666666666666671</v>
      </c>
      <c r="W11" s="47"/>
      <c r="X11" s="12">
        <f t="shared" ref="X11:X74" si="53">W11/V11*100</f>
        <v>0</v>
      </c>
      <c r="Y11" s="11">
        <f t="shared" ref="Y11:Y74" si="54">W11/U11*100</f>
        <v>0</v>
      </c>
      <c r="Z11" s="47">
        <v>5100</v>
      </c>
      <c r="AA11" s="33">
        <f t="shared" si="8"/>
        <v>425</v>
      </c>
      <c r="AB11" s="47"/>
      <c r="AC11" s="12">
        <f t="shared" ref="AC11:AC74" si="55">AB11/AA11*100</f>
        <v>0</v>
      </c>
      <c r="AD11" s="11">
        <f t="shared" ref="AD11:AD74" si="56">AB11/Z11*100</f>
        <v>0</v>
      </c>
      <c r="AE11" s="47">
        <v>10499.1</v>
      </c>
      <c r="AF11" s="33">
        <f t="shared" si="9"/>
        <v>874.92500000000007</v>
      </c>
      <c r="AG11" s="47"/>
      <c r="AH11" s="12">
        <f t="shared" ref="AH11:AH74" si="57">AG11/AF11*100</f>
        <v>0</v>
      </c>
      <c r="AI11" s="11">
        <f t="shared" ref="AI11:AI74" si="58">AG11/AE11*100</f>
        <v>0</v>
      </c>
      <c r="AJ11" s="47">
        <v>123.6</v>
      </c>
      <c r="AK11" s="33">
        <f t="shared" si="10"/>
        <v>10.299999999999999</v>
      </c>
      <c r="AL11" s="47"/>
      <c r="AM11" s="12">
        <f t="shared" ref="AM11:AM74" si="59">AL11/AK11*100</f>
        <v>0</v>
      </c>
      <c r="AN11" s="11">
        <f t="shared" ref="AN11:AN74" si="60">AL11/AJ11*100</f>
        <v>0</v>
      </c>
      <c r="AO11" s="47"/>
      <c r="AP11" s="33">
        <f t="shared" si="11"/>
        <v>0</v>
      </c>
      <c r="AQ11" s="47"/>
      <c r="AR11" s="12" t="e">
        <f t="shared" ref="AR11:AR74" si="61">AQ11/AP11*100</f>
        <v>#DIV/0!</v>
      </c>
      <c r="AS11" s="11" t="e">
        <f t="shared" ref="AS11:AS74" si="62">AQ11/AO11*100</f>
        <v>#DIV/0!</v>
      </c>
      <c r="AT11" s="38">
        <v>0</v>
      </c>
      <c r="AU11" s="33">
        <f t="shared" si="12"/>
        <v>0</v>
      </c>
      <c r="AV11" s="47">
        <v>0</v>
      </c>
      <c r="AW11" s="38">
        <v>0</v>
      </c>
      <c r="AX11" s="33">
        <f t="shared" si="13"/>
        <v>0</v>
      </c>
      <c r="AY11" s="47"/>
      <c r="AZ11" s="48">
        <v>29882.5</v>
      </c>
      <c r="BA11" s="33">
        <f t="shared" si="14"/>
        <v>2490.2083333333335</v>
      </c>
      <c r="BB11" s="47"/>
      <c r="BC11" s="38">
        <v>0</v>
      </c>
      <c r="BD11" s="33">
        <f t="shared" si="15"/>
        <v>0</v>
      </c>
      <c r="BE11" s="13"/>
      <c r="BF11" s="42">
        <v>0</v>
      </c>
      <c r="BG11" s="33">
        <f t="shared" si="16"/>
        <v>0</v>
      </c>
      <c r="BH11" s="47"/>
      <c r="BI11" s="38">
        <v>0</v>
      </c>
      <c r="BJ11" s="33">
        <f t="shared" si="17"/>
        <v>0</v>
      </c>
      <c r="BK11" s="47">
        <v>0</v>
      </c>
      <c r="BL11" s="38">
        <v>0</v>
      </c>
      <c r="BM11" s="33">
        <f t="shared" si="18"/>
        <v>0</v>
      </c>
      <c r="BN11" s="47">
        <v>0</v>
      </c>
      <c r="BO11" s="12">
        <f t="shared" si="19"/>
        <v>120.6</v>
      </c>
      <c r="BP11" s="33">
        <f t="shared" si="20"/>
        <v>10.049999999999999</v>
      </c>
      <c r="BQ11" s="12">
        <f t="shared" si="21"/>
        <v>0</v>
      </c>
      <c r="BR11" s="12">
        <f t="shared" ref="BR11:BR74" si="63">BQ11/BP11*100</f>
        <v>0</v>
      </c>
      <c r="BS11" s="11">
        <f t="shared" ref="BS11:BS74" si="64">BQ11/BO11*100</f>
        <v>0</v>
      </c>
      <c r="BT11" s="47">
        <v>120.6</v>
      </c>
      <c r="BU11" s="33">
        <f t="shared" si="22"/>
        <v>10.049999999999999</v>
      </c>
      <c r="BV11" s="47"/>
      <c r="BW11" s="47">
        <v>0</v>
      </c>
      <c r="BX11" s="33">
        <f t="shared" si="23"/>
        <v>0</v>
      </c>
      <c r="BY11" s="47"/>
      <c r="BZ11" s="42">
        <v>0</v>
      </c>
      <c r="CA11" s="33">
        <f t="shared" si="24"/>
        <v>0</v>
      </c>
      <c r="CB11" s="47"/>
      <c r="CC11" s="47">
        <v>0</v>
      </c>
      <c r="CD11" s="33">
        <f t="shared" si="25"/>
        <v>0</v>
      </c>
      <c r="CE11" s="47"/>
      <c r="CF11" s="11"/>
      <c r="CG11" s="33">
        <f t="shared" si="26"/>
        <v>0</v>
      </c>
      <c r="CH11" s="47">
        <v>0</v>
      </c>
      <c r="CI11" s="42">
        <v>0</v>
      </c>
      <c r="CJ11" s="33">
        <f t="shared" si="27"/>
        <v>0</v>
      </c>
      <c r="CK11" s="47"/>
      <c r="CL11" s="38">
        <v>0</v>
      </c>
      <c r="CM11" s="33">
        <f t="shared" si="28"/>
        <v>0</v>
      </c>
      <c r="CN11" s="47"/>
      <c r="CO11" s="47">
        <v>7200</v>
      </c>
      <c r="CP11" s="33">
        <f t="shared" si="29"/>
        <v>600</v>
      </c>
      <c r="CQ11" s="47"/>
      <c r="CR11" s="47">
        <v>1500</v>
      </c>
      <c r="CS11" s="33">
        <f t="shared" si="30"/>
        <v>125</v>
      </c>
      <c r="CT11" s="47"/>
      <c r="CU11" s="38">
        <v>0</v>
      </c>
      <c r="CV11" s="33">
        <f t="shared" si="31"/>
        <v>0</v>
      </c>
      <c r="CW11" s="47"/>
      <c r="CX11" s="42">
        <v>0</v>
      </c>
      <c r="CY11" s="33">
        <f t="shared" si="32"/>
        <v>0</v>
      </c>
      <c r="CZ11" s="47"/>
      <c r="DA11" s="42">
        <v>0</v>
      </c>
      <c r="DB11" s="33">
        <f t="shared" si="33"/>
        <v>0</v>
      </c>
      <c r="DC11" s="47"/>
      <c r="DD11" s="47">
        <v>0</v>
      </c>
      <c r="DE11" s="33">
        <f t="shared" si="34"/>
        <v>0</v>
      </c>
      <c r="DF11" s="47"/>
      <c r="DG11" s="47"/>
      <c r="DH11" s="12">
        <f t="shared" ref="DH11:DH73" si="65">U11+Z11+AE11+AJ11+AO11+AT11+AW11+AZ11+BC11+BF11+BI11+BL11+BT11+BW11+BZ11+CC11+CF11+CI11+CL11+CO11+CU11+CX11+DA11+DD11</f>
        <v>53725.799999999996</v>
      </c>
      <c r="DI11" s="33">
        <f t="shared" si="35"/>
        <v>4477.1499999999996</v>
      </c>
      <c r="DJ11" s="12">
        <f t="shared" si="36"/>
        <v>0</v>
      </c>
      <c r="DK11" s="42">
        <v>0</v>
      </c>
      <c r="DL11" s="33">
        <f t="shared" si="37"/>
        <v>0</v>
      </c>
      <c r="DM11" s="47"/>
      <c r="DN11" s="47">
        <v>0</v>
      </c>
      <c r="DO11" s="33">
        <f t="shared" si="38"/>
        <v>0</v>
      </c>
      <c r="DP11" s="47"/>
      <c r="DQ11" s="42">
        <v>0</v>
      </c>
      <c r="DR11" s="33">
        <f t="shared" si="39"/>
        <v>0</v>
      </c>
      <c r="DS11" s="47">
        <v>0</v>
      </c>
      <c r="DT11" s="47">
        <v>0</v>
      </c>
      <c r="DU11" s="33">
        <f t="shared" si="40"/>
        <v>0</v>
      </c>
      <c r="DV11" s="47"/>
      <c r="DW11" s="42">
        <v>0</v>
      </c>
      <c r="DX11" s="33">
        <f t="shared" si="41"/>
        <v>0</v>
      </c>
      <c r="DY11" s="47">
        <v>0</v>
      </c>
      <c r="DZ11" s="47">
        <v>3827.3</v>
      </c>
      <c r="EA11" s="33">
        <f t="shared" si="42"/>
        <v>318.94166666666666</v>
      </c>
      <c r="EB11" s="47"/>
      <c r="EC11" s="47"/>
      <c r="ED11" s="12">
        <f t="shared" ref="ED11:ED73" si="66">DK11+DN11+DQ11+DT11+DW11+DZ11</f>
        <v>3827.3</v>
      </c>
      <c r="EE11" s="33">
        <f t="shared" si="43"/>
        <v>318.94166666666666</v>
      </c>
      <c r="EF11" s="12"/>
    </row>
    <row r="12" spans="1:136" s="14" customFormat="1" ht="20.25" customHeight="1">
      <c r="A12" s="21">
        <v>3</v>
      </c>
      <c r="B12" s="72" t="s">
        <v>58</v>
      </c>
      <c r="C12" s="38">
        <v>6074.1</v>
      </c>
      <c r="D12" s="38">
        <f t="shared" si="44"/>
        <v>6127.3</v>
      </c>
      <c r="E12" s="38">
        <v>53.2</v>
      </c>
      <c r="F12" s="25">
        <f t="shared" si="0"/>
        <v>8975.7000000000007</v>
      </c>
      <c r="G12" s="33">
        <f t="shared" si="45"/>
        <v>747.97500000000002</v>
      </c>
      <c r="H12" s="12">
        <f t="shared" si="1"/>
        <v>0</v>
      </c>
      <c r="I12" s="12">
        <f t="shared" si="46"/>
        <v>0</v>
      </c>
      <c r="J12" s="12">
        <f t="shared" si="47"/>
        <v>0</v>
      </c>
      <c r="K12" s="12">
        <f t="shared" si="2"/>
        <v>3718.6</v>
      </c>
      <c r="L12" s="33">
        <f t="shared" si="3"/>
        <v>309.88333333333333</v>
      </c>
      <c r="M12" s="12">
        <f t="shared" si="48"/>
        <v>0</v>
      </c>
      <c r="N12" s="12">
        <f t="shared" si="49"/>
        <v>0</v>
      </c>
      <c r="O12" s="12">
        <f t="shared" si="50"/>
        <v>0</v>
      </c>
      <c r="P12" s="12">
        <f t="shared" si="4"/>
        <v>2703.8999999999996</v>
      </c>
      <c r="Q12" s="33">
        <f t="shared" si="5"/>
        <v>225.32499999999996</v>
      </c>
      <c r="R12" s="12">
        <f t="shared" si="6"/>
        <v>0</v>
      </c>
      <c r="S12" s="12">
        <f t="shared" si="51"/>
        <v>0</v>
      </c>
      <c r="T12" s="11">
        <f t="shared" si="52"/>
        <v>0</v>
      </c>
      <c r="U12" s="47">
        <v>1199.3</v>
      </c>
      <c r="V12" s="33">
        <f t="shared" si="7"/>
        <v>99.941666666666663</v>
      </c>
      <c r="W12" s="47"/>
      <c r="X12" s="12">
        <f t="shared" si="53"/>
        <v>0</v>
      </c>
      <c r="Y12" s="11">
        <f t="shared" si="54"/>
        <v>0</v>
      </c>
      <c r="Z12" s="47">
        <v>633.6</v>
      </c>
      <c r="AA12" s="33">
        <f t="shared" si="8"/>
        <v>52.800000000000004</v>
      </c>
      <c r="AB12" s="47"/>
      <c r="AC12" s="12">
        <f t="shared" si="55"/>
        <v>0</v>
      </c>
      <c r="AD12" s="11">
        <f t="shared" si="56"/>
        <v>0</v>
      </c>
      <c r="AE12" s="47">
        <v>1504.6</v>
      </c>
      <c r="AF12" s="33">
        <f t="shared" si="9"/>
        <v>125.38333333333333</v>
      </c>
      <c r="AG12" s="47"/>
      <c r="AH12" s="12">
        <f t="shared" si="57"/>
        <v>0</v>
      </c>
      <c r="AI12" s="11">
        <f t="shared" si="58"/>
        <v>0</v>
      </c>
      <c r="AJ12" s="47">
        <v>8</v>
      </c>
      <c r="AK12" s="33">
        <f t="shared" si="10"/>
        <v>0.66666666666666663</v>
      </c>
      <c r="AL12" s="47"/>
      <c r="AM12" s="12">
        <f t="shared" si="59"/>
        <v>0</v>
      </c>
      <c r="AN12" s="11">
        <f t="shared" si="60"/>
        <v>0</v>
      </c>
      <c r="AO12" s="47"/>
      <c r="AP12" s="33">
        <f t="shared" si="11"/>
        <v>0</v>
      </c>
      <c r="AQ12" s="47"/>
      <c r="AR12" s="12" t="e">
        <f t="shared" si="61"/>
        <v>#DIV/0!</v>
      </c>
      <c r="AS12" s="11" t="e">
        <f t="shared" si="62"/>
        <v>#DIV/0!</v>
      </c>
      <c r="AT12" s="38">
        <v>0</v>
      </c>
      <c r="AU12" s="33">
        <f t="shared" si="12"/>
        <v>0</v>
      </c>
      <c r="AV12" s="47">
        <v>0</v>
      </c>
      <c r="AW12" s="38">
        <v>0</v>
      </c>
      <c r="AX12" s="33">
        <f t="shared" si="13"/>
        <v>0</v>
      </c>
      <c r="AY12" s="47"/>
      <c r="AZ12" s="48">
        <v>5257.1</v>
      </c>
      <c r="BA12" s="33">
        <f t="shared" si="14"/>
        <v>438.0916666666667</v>
      </c>
      <c r="BB12" s="47"/>
      <c r="BC12" s="38">
        <v>0</v>
      </c>
      <c r="BD12" s="33">
        <f t="shared" si="15"/>
        <v>0</v>
      </c>
      <c r="BE12" s="13"/>
      <c r="BF12" s="42">
        <v>0</v>
      </c>
      <c r="BG12" s="33">
        <f t="shared" si="16"/>
        <v>0</v>
      </c>
      <c r="BH12" s="47"/>
      <c r="BI12" s="38">
        <v>0</v>
      </c>
      <c r="BJ12" s="33">
        <f t="shared" si="17"/>
        <v>0</v>
      </c>
      <c r="BK12" s="47">
        <v>0</v>
      </c>
      <c r="BL12" s="38">
        <v>0</v>
      </c>
      <c r="BM12" s="33">
        <f t="shared" si="18"/>
        <v>0</v>
      </c>
      <c r="BN12" s="47">
        <v>0</v>
      </c>
      <c r="BO12" s="12">
        <f t="shared" si="19"/>
        <v>373.09999999999997</v>
      </c>
      <c r="BP12" s="33">
        <f t="shared" si="20"/>
        <v>31.091666666666665</v>
      </c>
      <c r="BQ12" s="12">
        <f t="shared" si="21"/>
        <v>0</v>
      </c>
      <c r="BR12" s="12">
        <f t="shared" si="63"/>
        <v>0</v>
      </c>
      <c r="BS12" s="11">
        <f t="shared" si="64"/>
        <v>0</v>
      </c>
      <c r="BT12" s="47">
        <v>2.7</v>
      </c>
      <c r="BU12" s="33">
        <f t="shared" si="22"/>
        <v>0.22500000000000001</v>
      </c>
      <c r="BV12" s="47"/>
      <c r="BW12" s="47">
        <v>370.4</v>
      </c>
      <c r="BX12" s="33">
        <f t="shared" si="23"/>
        <v>30.866666666666664</v>
      </c>
      <c r="BY12" s="47"/>
      <c r="BZ12" s="42">
        <v>0</v>
      </c>
      <c r="CA12" s="33">
        <f t="shared" si="24"/>
        <v>0</v>
      </c>
      <c r="CB12" s="47"/>
      <c r="CC12" s="47">
        <v>0</v>
      </c>
      <c r="CD12" s="33">
        <f t="shared" si="25"/>
        <v>0</v>
      </c>
      <c r="CE12" s="47"/>
      <c r="CF12" s="11"/>
      <c r="CG12" s="33">
        <f t="shared" si="26"/>
        <v>0</v>
      </c>
      <c r="CH12" s="47">
        <v>0</v>
      </c>
      <c r="CI12" s="42">
        <v>0</v>
      </c>
      <c r="CJ12" s="33">
        <f t="shared" si="27"/>
        <v>0</v>
      </c>
      <c r="CK12" s="47"/>
      <c r="CL12" s="38">
        <v>0</v>
      </c>
      <c r="CM12" s="33">
        <f t="shared" si="28"/>
        <v>0</v>
      </c>
      <c r="CN12" s="47"/>
      <c r="CO12" s="47">
        <v>0</v>
      </c>
      <c r="CP12" s="33">
        <f t="shared" si="29"/>
        <v>0</v>
      </c>
      <c r="CQ12" s="47"/>
      <c r="CR12" s="47">
        <v>0</v>
      </c>
      <c r="CS12" s="33">
        <f t="shared" si="30"/>
        <v>0</v>
      </c>
      <c r="CT12" s="47"/>
      <c r="CU12" s="38">
        <v>0</v>
      </c>
      <c r="CV12" s="33">
        <f t="shared" si="31"/>
        <v>0</v>
      </c>
      <c r="CW12" s="47"/>
      <c r="CX12" s="42">
        <v>0</v>
      </c>
      <c r="CY12" s="33">
        <f t="shared" si="32"/>
        <v>0</v>
      </c>
      <c r="CZ12" s="47"/>
      <c r="DA12" s="42">
        <v>0</v>
      </c>
      <c r="DB12" s="33">
        <f t="shared" si="33"/>
        <v>0</v>
      </c>
      <c r="DC12" s="47"/>
      <c r="DD12" s="47">
        <v>0</v>
      </c>
      <c r="DE12" s="33">
        <f t="shared" si="34"/>
        <v>0</v>
      </c>
      <c r="DF12" s="47"/>
      <c r="DG12" s="47"/>
      <c r="DH12" s="12">
        <f t="shared" si="65"/>
        <v>8975.7000000000007</v>
      </c>
      <c r="DI12" s="33">
        <f t="shared" si="35"/>
        <v>747.97500000000002</v>
      </c>
      <c r="DJ12" s="12">
        <f t="shared" si="36"/>
        <v>0</v>
      </c>
      <c r="DK12" s="42">
        <v>0</v>
      </c>
      <c r="DL12" s="33">
        <f t="shared" si="37"/>
        <v>0</v>
      </c>
      <c r="DM12" s="47"/>
      <c r="DN12" s="47">
        <v>0</v>
      </c>
      <c r="DO12" s="33">
        <f t="shared" si="38"/>
        <v>0</v>
      </c>
      <c r="DP12" s="47"/>
      <c r="DQ12" s="42">
        <v>0</v>
      </c>
      <c r="DR12" s="33">
        <f t="shared" si="39"/>
        <v>0</v>
      </c>
      <c r="DS12" s="47">
        <v>0</v>
      </c>
      <c r="DT12" s="47">
        <v>0</v>
      </c>
      <c r="DU12" s="33">
        <f t="shared" si="40"/>
        <v>0</v>
      </c>
      <c r="DV12" s="47"/>
      <c r="DW12" s="42">
        <v>0</v>
      </c>
      <c r="DX12" s="33">
        <f t="shared" si="41"/>
        <v>0</v>
      </c>
      <c r="DY12" s="47">
        <v>0</v>
      </c>
      <c r="DZ12" s="47">
        <v>468.1</v>
      </c>
      <c r="EA12" s="33">
        <f t="shared" si="42"/>
        <v>39.008333333333333</v>
      </c>
      <c r="EB12" s="47"/>
      <c r="EC12" s="47"/>
      <c r="ED12" s="12">
        <f t="shared" si="66"/>
        <v>468.1</v>
      </c>
      <c r="EE12" s="33">
        <f t="shared" si="43"/>
        <v>39.008333333333333</v>
      </c>
      <c r="EF12" s="12"/>
    </row>
    <row r="13" spans="1:136" s="14" customFormat="1" ht="20.25" customHeight="1">
      <c r="A13" s="21">
        <v>4</v>
      </c>
      <c r="B13" s="72" t="s">
        <v>59</v>
      </c>
      <c r="C13" s="38">
        <v>1173</v>
      </c>
      <c r="D13" s="38">
        <f t="shared" si="44"/>
        <v>7532</v>
      </c>
      <c r="E13" s="38">
        <v>6359</v>
      </c>
      <c r="F13" s="25">
        <f t="shared" si="0"/>
        <v>25319.599999999999</v>
      </c>
      <c r="G13" s="33">
        <f t="shared" si="45"/>
        <v>2109.9666666666667</v>
      </c>
      <c r="H13" s="12">
        <f t="shared" si="1"/>
        <v>0</v>
      </c>
      <c r="I13" s="12">
        <f t="shared" si="46"/>
        <v>0</v>
      </c>
      <c r="J13" s="12">
        <f t="shared" si="47"/>
        <v>0</v>
      </c>
      <c r="K13" s="12">
        <f t="shared" si="2"/>
        <v>3967</v>
      </c>
      <c r="L13" s="33">
        <f t="shared" si="3"/>
        <v>330.58333333333331</v>
      </c>
      <c r="M13" s="12">
        <f t="shared" si="48"/>
        <v>0</v>
      </c>
      <c r="N13" s="12">
        <f t="shared" si="49"/>
        <v>0</v>
      </c>
      <c r="O13" s="12">
        <f t="shared" si="50"/>
        <v>0</v>
      </c>
      <c r="P13" s="12">
        <f t="shared" si="4"/>
        <v>1889</v>
      </c>
      <c r="Q13" s="33">
        <f t="shared" si="5"/>
        <v>157.41666666666666</v>
      </c>
      <c r="R13" s="12">
        <f t="shared" si="6"/>
        <v>0</v>
      </c>
      <c r="S13" s="12">
        <f t="shared" si="51"/>
        <v>0</v>
      </c>
      <c r="T13" s="11">
        <f t="shared" si="52"/>
        <v>0</v>
      </c>
      <c r="U13" s="47">
        <v>47</v>
      </c>
      <c r="V13" s="33">
        <f t="shared" si="7"/>
        <v>3.9166666666666665</v>
      </c>
      <c r="W13" s="47"/>
      <c r="X13" s="12">
        <f t="shared" si="53"/>
        <v>0</v>
      </c>
      <c r="Y13" s="11">
        <f t="shared" si="54"/>
        <v>0</v>
      </c>
      <c r="Z13" s="47">
        <v>1413</v>
      </c>
      <c r="AA13" s="33">
        <f t="shared" si="8"/>
        <v>117.75</v>
      </c>
      <c r="AB13" s="47"/>
      <c r="AC13" s="12">
        <f t="shared" si="55"/>
        <v>0</v>
      </c>
      <c r="AD13" s="11">
        <f t="shared" si="56"/>
        <v>0</v>
      </c>
      <c r="AE13" s="47">
        <v>1842</v>
      </c>
      <c r="AF13" s="33">
        <f t="shared" si="9"/>
        <v>153.5</v>
      </c>
      <c r="AG13" s="47"/>
      <c r="AH13" s="12">
        <f t="shared" si="57"/>
        <v>0</v>
      </c>
      <c r="AI13" s="11">
        <f t="shared" si="58"/>
        <v>0</v>
      </c>
      <c r="AJ13" s="47">
        <v>58</v>
      </c>
      <c r="AK13" s="33">
        <f t="shared" si="10"/>
        <v>4.833333333333333</v>
      </c>
      <c r="AL13" s="47"/>
      <c r="AM13" s="12">
        <f t="shared" si="59"/>
        <v>0</v>
      </c>
      <c r="AN13" s="11">
        <f t="shared" si="60"/>
        <v>0</v>
      </c>
      <c r="AO13" s="47"/>
      <c r="AP13" s="33">
        <f t="shared" si="11"/>
        <v>0</v>
      </c>
      <c r="AQ13" s="47"/>
      <c r="AR13" s="12" t="e">
        <f t="shared" si="61"/>
        <v>#DIV/0!</v>
      </c>
      <c r="AS13" s="11" t="e">
        <f t="shared" si="62"/>
        <v>#DIV/0!</v>
      </c>
      <c r="AT13" s="38">
        <v>0</v>
      </c>
      <c r="AU13" s="33">
        <f t="shared" si="12"/>
        <v>0</v>
      </c>
      <c r="AV13" s="47">
        <v>0</v>
      </c>
      <c r="AW13" s="38">
        <v>0</v>
      </c>
      <c r="AX13" s="33">
        <f t="shared" si="13"/>
        <v>0</v>
      </c>
      <c r="AY13" s="47"/>
      <c r="AZ13" s="48">
        <v>21352.6</v>
      </c>
      <c r="BA13" s="33">
        <f t="shared" si="14"/>
        <v>1779.3833333333332</v>
      </c>
      <c r="BB13" s="47"/>
      <c r="BC13" s="38">
        <v>0</v>
      </c>
      <c r="BD13" s="33">
        <f t="shared" si="15"/>
        <v>0</v>
      </c>
      <c r="BE13" s="13"/>
      <c r="BF13" s="42">
        <v>0</v>
      </c>
      <c r="BG13" s="33">
        <f t="shared" si="16"/>
        <v>0</v>
      </c>
      <c r="BH13" s="47"/>
      <c r="BI13" s="38">
        <v>0</v>
      </c>
      <c r="BJ13" s="33">
        <f t="shared" si="17"/>
        <v>0</v>
      </c>
      <c r="BK13" s="47">
        <v>0</v>
      </c>
      <c r="BL13" s="38">
        <v>0</v>
      </c>
      <c r="BM13" s="33">
        <f t="shared" si="18"/>
        <v>0</v>
      </c>
      <c r="BN13" s="47">
        <v>0</v>
      </c>
      <c r="BO13" s="12">
        <f t="shared" si="19"/>
        <v>607</v>
      </c>
      <c r="BP13" s="33">
        <f t="shared" si="20"/>
        <v>50.583333333333336</v>
      </c>
      <c r="BQ13" s="12">
        <f t="shared" si="21"/>
        <v>0</v>
      </c>
      <c r="BR13" s="12">
        <f t="shared" si="63"/>
        <v>0</v>
      </c>
      <c r="BS13" s="11">
        <f t="shared" si="64"/>
        <v>0</v>
      </c>
      <c r="BT13" s="47">
        <v>189</v>
      </c>
      <c r="BU13" s="33">
        <f t="shared" si="22"/>
        <v>15.75</v>
      </c>
      <c r="BV13" s="47"/>
      <c r="BW13" s="47">
        <v>58</v>
      </c>
      <c r="BX13" s="33">
        <f t="shared" si="23"/>
        <v>4.833333333333333</v>
      </c>
      <c r="BY13" s="47"/>
      <c r="BZ13" s="42">
        <v>360</v>
      </c>
      <c r="CA13" s="33">
        <f t="shared" si="24"/>
        <v>30</v>
      </c>
      <c r="CB13" s="47"/>
      <c r="CC13" s="47">
        <v>0</v>
      </c>
      <c r="CD13" s="33">
        <f t="shared" si="25"/>
        <v>0</v>
      </c>
      <c r="CE13" s="47"/>
      <c r="CF13" s="11"/>
      <c r="CG13" s="33">
        <f t="shared" si="26"/>
        <v>0</v>
      </c>
      <c r="CH13" s="47">
        <v>0</v>
      </c>
      <c r="CI13" s="42">
        <v>0</v>
      </c>
      <c r="CJ13" s="33">
        <f t="shared" si="27"/>
        <v>0</v>
      </c>
      <c r="CK13" s="47"/>
      <c r="CL13" s="38">
        <v>0</v>
      </c>
      <c r="CM13" s="33">
        <f t="shared" si="28"/>
        <v>0</v>
      </c>
      <c r="CN13" s="47"/>
      <c r="CO13" s="47">
        <v>0</v>
      </c>
      <c r="CP13" s="33">
        <f t="shared" si="29"/>
        <v>0</v>
      </c>
      <c r="CQ13" s="47"/>
      <c r="CR13" s="47">
        <v>0</v>
      </c>
      <c r="CS13" s="33">
        <f t="shared" si="30"/>
        <v>0</v>
      </c>
      <c r="CT13" s="47"/>
      <c r="CU13" s="38">
        <v>0</v>
      </c>
      <c r="CV13" s="33">
        <f t="shared" si="31"/>
        <v>0</v>
      </c>
      <c r="CW13" s="47"/>
      <c r="CX13" s="42">
        <v>0</v>
      </c>
      <c r="CY13" s="33">
        <f t="shared" si="32"/>
        <v>0</v>
      </c>
      <c r="CZ13" s="47"/>
      <c r="DA13" s="42">
        <v>0</v>
      </c>
      <c r="DB13" s="33">
        <f t="shared" si="33"/>
        <v>0</v>
      </c>
      <c r="DC13" s="47"/>
      <c r="DD13" s="47">
        <v>0</v>
      </c>
      <c r="DE13" s="33">
        <f t="shared" si="34"/>
        <v>0</v>
      </c>
      <c r="DF13" s="47"/>
      <c r="DG13" s="47"/>
      <c r="DH13" s="12">
        <f t="shared" si="65"/>
        <v>25319.599999999999</v>
      </c>
      <c r="DI13" s="33">
        <f t="shared" si="35"/>
        <v>2109.9666666666667</v>
      </c>
      <c r="DJ13" s="12">
        <f t="shared" si="36"/>
        <v>0</v>
      </c>
      <c r="DK13" s="42">
        <v>0</v>
      </c>
      <c r="DL13" s="33">
        <f t="shared" si="37"/>
        <v>0</v>
      </c>
      <c r="DM13" s="47"/>
      <c r="DN13" s="47">
        <v>0</v>
      </c>
      <c r="DO13" s="33">
        <f t="shared" si="38"/>
        <v>0</v>
      </c>
      <c r="DP13" s="47"/>
      <c r="DQ13" s="42">
        <v>0</v>
      </c>
      <c r="DR13" s="33">
        <f t="shared" si="39"/>
        <v>0</v>
      </c>
      <c r="DS13" s="47">
        <v>0</v>
      </c>
      <c r="DT13" s="47">
        <v>0</v>
      </c>
      <c r="DU13" s="33">
        <f t="shared" si="40"/>
        <v>0</v>
      </c>
      <c r="DV13" s="47"/>
      <c r="DW13" s="42">
        <v>0</v>
      </c>
      <c r="DX13" s="33">
        <f t="shared" si="41"/>
        <v>0</v>
      </c>
      <c r="DY13" s="47">
        <v>0</v>
      </c>
      <c r="DZ13" s="47">
        <v>1270</v>
      </c>
      <c r="EA13" s="33">
        <f t="shared" si="42"/>
        <v>105.83333333333333</v>
      </c>
      <c r="EB13" s="47"/>
      <c r="EC13" s="47"/>
      <c r="ED13" s="12">
        <f t="shared" si="66"/>
        <v>1270</v>
      </c>
      <c r="EE13" s="33">
        <f t="shared" si="43"/>
        <v>105.83333333333333</v>
      </c>
      <c r="EF13" s="12"/>
    </row>
    <row r="14" spans="1:136" s="14" customFormat="1" ht="20.25" customHeight="1">
      <c r="A14" s="21">
        <v>5</v>
      </c>
      <c r="B14" s="72" t="s">
        <v>60</v>
      </c>
      <c r="C14" s="38">
        <v>5539</v>
      </c>
      <c r="D14" s="38">
        <f t="shared" si="44"/>
        <v>10929.9</v>
      </c>
      <c r="E14" s="38">
        <v>5390.9</v>
      </c>
      <c r="F14" s="25">
        <f t="shared" si="0"/>
        <v>31401.600000000006</v>
      </c>
      <c r="G14" s="33">
        <f t="shared" si="45"/>
        <v>2616.8000000000006</v>
      </c>
      <c r="H14" s="12">
        <f t="shared" si="1"/>
        <v>0</v>
      </c>
      <c r="I14" s="12">
        <f t="shared" si="46"/>
        <v>0</v>
      </c>
      <c r="J14" s="12">
        <f t="shared" si="47"/>
        <v>0</v>
      </c>
      <c r="K14" s="12">
        <f t="shared" si="2"/>
        <v>9233.7000000000007</v>
      </c>
      <c r="L14" s="33">
        <f t="shared" si="3"/>
        <v>769.47500000000002</v>
      </c>
      <c r="M14" s="12">
        <f t="shared" si="48"/>
        <v>0</v>
      </c>
      <c r="N14" s="12">
        <f t="shared" si="49"/>
        <v>0</v>
      </c>
      <c r="O14" s="12">
        <f t="shared" si="50"/>
        <v>0</v>
      </c>
      <c r="P14" s="12">
        <f t="shared" si="4"/>
        <v>4086.6</v>
      </c>
      <c r="Q14" s="33">
        <f t="shared" si="5"/>
        <v>340.55</v>
      </c>
      <c r="R14" s="12">
        <f t="shared" si="6"/>
        <v>0</v>
      </c>
      <c r="S14" s="12">
        <f t="shared" si="51"/>
        <v>0</v>
      </c>
      <c r="T14" s="11">
        <f t="shared" si="52"/>
        <v>0</v>
      </c>
      <c r="U14" s="47">
        <v>37.9</v>
      </c>
      <c r="V14" s="33">
        <f t="shared" si="7"/>
        <v>3.1583333333333332</v>
      </c>
      <c r="W14" s="47"/>
      <c r="X14" s="12">
        <f t="shared" si="53"/>
        <v>0</v>
      </c>
      <c r="Y14" s="11">
        <f t="shared" si="54"/>
        <v>0</v>
      </c>
      <c r="Z14" s="47">
        <v>4010.9</v>
      </c>
      <c r="AA14" s="33">
        <f t="shared" si="8"/>
        <v>334.24166666666667</v>
      </c>
      <c r="AB14" s="47"/>
      <c r="AC14" s="12">
        <f t="shared" si="55"/>
        <v>0</v>
      </c>
      <c r="AD14" s="11">
        <f t="shared" si="56"/>
        <v>0</v>
      </c>
      <c r="AE14" s="47">
        <v>4048.7</v>
      </c>
      <c r="AF14" s="33">
        <f t="shared" si="9"/>
        <v>337.39166666666665</v>
      </c>
      <c r="AG14" s="47"/>
      <c r="AH14" s="12">
        <f t="shared" si="57"/>
        <v>0</v>
      </c>
      <c r="AI14" s="11">
        <f t="shared" si="58"/>
        <v>0</v>
      </c>
      <c r="AJ14" s="47">
        <v>40</v>
      </c>
      <c r="AK14" s="33">
        <f t="shared" si="10"/>
        <v>3.3333333333333335</v>
      </c>
      <c r="AL14" s="47"/>
      <c r="AM14" s="12">
        <f t="shared" si="59"/>
        <v>0</v>
      </c>
      <c r="AN14" s="11">
        <f t="shared" si="60"/>
        <v>0</v>
      </c>
      <c r="AO14" s="47"/>
      <c r="AP14" s="33">
        <f t="shared" si="11"/>
        <v>0</v>
      </c>
      <c r="AQ14" s="47"/>
      <c r="AR14" s="12" t="e">
        <f t="shared" si="61"/>
        <v>#DIV/0!</v>
      </c>
      <c r="AS14" s="11" t="e">
        <f t="shared" si="62"/>
        <v>#DIV/0!</v>
      </c>
      <c r="AT14" s="38">
        <v>0</v>
      </c>
      <c r="AU14" s="33">
        <f t="shared" si="12"/>
        <v>0</v>
      </c>
      <c r="AV14" s="47">
        <v>0</v>
      </c>
      <c r="AW14" s="38">
        <v>0</v>
      </c>
      <c r="AX14" s="33">
        <f t="shared" si="13"/>
        <v>0</v>
      </c>
      <c r="AY14" s="47"/>
      <c r="AZ14" s="48">
        <v>22167.9</v>
      </c>
      <c r="BA14" s="33">
        <f t="shared" si="14"/>
        <v>1847.325</v>
      </c>
      <c r="BB14" s="47"/>
      <c r="BC14" s="38">
        <v>0</v>
      </c>
      <c r="BD14" s="33">
        <f t="shared" si="15"/>
        <v>0</v>
      </c>
      <c r="BE14" s="13"/>
      <c r="BF14" s="42">
        <v>0</v>
      </c>
      <c r="BG14" s="33">
        <f t="shared" si="16"/>
        <v>0</v>
      </c>
      <c r="BH14" s="47"/>
      <c r="BI14" s="38">
        <v>0</v>
      </c>
      <c r="BJ14" s="33">
        <f t="shared" si="17"/>
        <v>0</v>
      </c>
      <c r="BK14" s="47">
        <v>0</v>
      </c>
      <c r="BL14" s="38">
        <v>0</v>
      </c>
      <c r="BM14" s="33">
        <f t="shared" si="18"/>
        <v>0</v>
      </c>
      <c r="BN14" s="47">
        <v>0</v>
      </c>
      <c r="BO14" s="12">
        <f t="shared" si="19"/>
        <v>796.2</v>
      </c>
      <c r="BP14" s="33">
        <f t="shared" si="20"/>
        <v>66.350000000000009</v>
      </c>
      <c r="BQ14" s="12">
        <f t="shared" si="21"/>
        <v>0</v>
      </c>
      <c r="BR14" s="12">
        <f t="shared" si="63"/>
        <v>0</v>
      </c>
      <c r="BS14" s="11">
        <f t="shared" si="64"/>
        <v>0</v>
      </c>
      <c r="BT14" s="47">
        <v>0</v>
      </c>
      <c r="BU14" s="33">
        <f t="shared" si="22"/>
        <v>0</v>
      </c>
      <c r="BV14" s="47"/>
      <c r="BW14" s="47">
        <v>796.2</v>
      </c>
      <c r="BX14" s="33">
        <f t="shared" si="23"/>
        <v>66.350000000000009</v>
      </c>
      <c r="BY14" s="47"/>
      <c r="BZ14" s="42">
        <v>0</v>
      </c>
      <c r="CA14" s="33">
        <f t="shared" si="24"/>
        <v>0</v>
      </c>
      <c r="CB14" s="47"/>
      <c r="CC14" s="47">
        <v>0</v>
      </c>
      <c r="CD14" s="33">
        <f t="shared" si="25"/>
        <v>0</v>
      </c>
      <c r="CE14" s="47"/>
      <c r="CF14" s="11"/>
      <c r="CG14" s="33">
        <f t="shared" si="26"/>
        <v>0</v>
      </c>
      <c r="CH14" s="47">
        <v>0</v>
      </c>
      <c r="CI14" s="42">
        <v>0</v>
      </c>
      <c r="CJ14" s="33">
        <f t="shared" si="27"/>
        <v>0</v>
      </c>
      <c r="CK14" s="47"/>
      <c r="CL14" s="38">
        <v>0</v>
      </c>
      <c r="CM14" s="33">
        <f t="shared" si="28"/>
        <v>0</v>
      </c>
      <c r="CN14" s="47"/>
      <c r="CO14" s="47">
        <v>300</v>
      </c>
      <c r="CP14" s="33">
        <f t="shared" si="29"/>
        <v>25</v>
      </c>
      <c r="CQ14" s="47"/>
      <c r="CR14" s="47">
        <v>300</v>
      </c>
      <c r="CS14" s="33">
        <f t="shared" si="30"/>
        <v>25</v>
      </c>
      <c r="CT14" s="47"/>
      <c r="CU14" s="38">
        <v>0</v>
      </c>
      <c r="CV14" s="33">
        <f t="shared" si="31"/>
        <v>0</v>
      </c>
      <c r="CW14" s="47"/>
      <c r="CX14" s="42">
        <v>0</v>
      </c>
      <c r="CY14" s="33">
        <f t="shared" si="32"/>
        <v>0</v>
      </c>
      <c r="CZ14" s="47"/>
      <c r="DA14" s="42">
        <v>0</v>
      </c>
      <c r="DB14" s="33">
        <f t="shared" si="33"/>
        <v>0</v>
      </c>
      <c r="DC14" s="47"/>
      <c r="DD14" s="47">
        <v>0</v>
      </c>
      <c r="DE14" s="33">
        <f t="shared" si="34"/>
        <v>0</v>
      </c>
      <c r="DF14" s="47"/>
      <c r="DG14" s="47"/>
      <c r="DH14" s="12">
        <f t="shared" si="65"/>
        <v>31401.600000000002</v>
      </c>
      <c r="DI14" s="33">
        <f t="shared" si="35"/>
        <v>2616.8000000000002</v>
      </c>
      <c r="DJ14" s="12">
        <f t="shared" si="36"/>
        <v>0</v>
      </c>
      <c r="DK14" s="42">
        <v>0</v>
      </c>
      <c r="DL14" s="33">
        <f t="shared" si="37"/>
        <v>0</v>
      </c>
      <c r="DM14" s="47"/>
      <c r="DN14" s="47">
        <v>0</v>
      </c>
      <c r="DO14" s="33">
        <f t="shared" si="38"/>
        <v>0</v>
      </c>
      <c r="DP14" s="47"/>
      <c r="DQ14" s="42">
        <v>0</v>
      </c>
      <c r="DR14" s="33">
        <f t="shared" si="39"/>
        <v>0</v>
      </c>
      <c r="DS14" s="47">
        <v>0</v>
      </c>
      <c r="DT14" s="47">
        <v>0</v>
      </c>
      <c r="DU14" s="33">
        <f t="shared" si="40"/>
        <v>0</v>
      </c>
      <c r="DV14" s="47"/>
      <c r="DW14" s="42">
        <v>0</v>
      </c>
      <c r="DX14" s="33">
        <f t="shared" si="41"/>
        <v>0</v>
      </c>
      <c r="DY14" s="47">
        <v>0</v>
      </c>
      <c r="DZ14" s="47">
        <v>2000</v>
      </c>
      <c r="EA14" s="33">
        <f t="shared" si="42"/>
        <v>166.66666666666666</v>
      </c>
      <c r="EB14" s="47"/>
      <c r="EC14" s="47"/>
      <c r="ED14" s="12">
        <f t="shared" si="66"/>
        <v>2000</v>
      </c>
      <c r="EE14" s="33">
        <f t="shared" si="43"/>
        <v>166.66666666666666</v>
      </c>
      <c r="EF14" s="12"/>
    </row>
    <row r="15" spans="1:136" s="14" customFormat="1" ht="20.25" customHeight="1">
      <c r="A15" s="21">
        <v>6</v>
      </c>
      <c r="B15" s="72" t="s">
        <v>61</v>
      </c>
      <c r="C15" s="38">
        <v>5.8</v>
      </c>
      <c r="D15" s="38">
        <f t="shared" si="44"/>
        <v>10814.9</v>
      </c>
      <c r="E15" s="38">
        <v>10809.1</v>
      </c>
      <c r="F15" s="25">
        <f t="shared" si="0"/>
        <v>51041.600000000006</v>
      </c>
      <c r="G15" s="33">
        <f t="shared" si="45"/>
        <v>4253.4666666666672</v>
      </c>
      <c r="H15" s="12">
        <f t="shared" si="1"/>
        <v>0</v>
      </c>
      <c r="I15" s="12">
        <f t="shared" si="46"/>
        <v>0</v>
      </c>
      <c r="J15" s="12">
        <f t="shared" si="47"/>
        <v>0</v>
      </c>
      <c r="K15" s="12">
        <f t="shared" si="2"/>
        <v>20854.900000000001</v>
      </c>
      <c r="L15" s="33">
        <f t="shared" si="3"/>
        <v>1737.9083333333335</v>
      </c>
      <c r="M15" s="12">
        <f t="shared" si="48"/>
        <v>0</v>
      </c>
      <c r="N15" s="12">
        <f t="shared" si="49"/>
        <v>0</v>
      </c>
      <c r="O15" s="12">
        <f t="shared" si="50"/>
        <v>0</v>
      </c>
      <c r="P15" s="12">
        <f t="shared" si="4"/>
        <v>13181.400000000001</v>
      </c>
      <c r="Q15" s="33">
        <f t="shared" si="5"/>
        <v>1098.45</v>
      </c>
      <c r="R15" s="12">
        <f t="shared" si="6"/>
        <v>0</v>
      </c>
      <c r="S15" s="12">
        <f t="shared" si="51"/>
        <v>0</v>
      </c>
      <c r="T15" s="11">
        <f t="shared" si="52"/>
        <v>0</v>
      </c>
      <c r="U15" s="47">
        <v>2989.2</v>
      </c>
      <c r="V15" s="33">
        <f t="shared" si="7"/>
        <v>249.1</v>
      </c>
      <c r="W15" s="47"/>
      <c r="X15" s="12">
        <f t="shared" si="53"/>
        <v>0</v>
      </c>
      <c r="Y15" s="11">
        <f t="shared" si="54"/>
        <v>0</v>
      </c>
      <c r="Z15" s="47">
        <v>2868</v>
      </c>
      <c r="AA15" s="33">
        <f t="shared" si="8"/>
        <v>239</v>
      </c>
      <c r="AB15" s="47"/>
      <c r="AC15" s="12">
        <f t="shared" si="55"/>
        <v>0</v>
      </c>
      <c r="AD15" s="11">
        <f t="shared" si="56"/>
        <v>0</v>
      </c>
      <c r="AE15" s="47">
        <v>10192.200000000001</v>
      </c>
      <c r="AF15" s="33">
        <f t="shared" si="9"/>
        <v>849.35</v>
      </c>
      <c r="AG15" s="47"/>
      <c r="AH15" s="12">
        <f t="shared" si="57"/>
        <v>0</v>
      </c>
      <c r="AI15" s="11">
        <f t="shared" si="58"/>
        <v>0</v>
      </c>
      <c r="AJ15" s="47">
        <v>1113</v>
      </c>
      <c r="AK15" s="33">
        <f t="shared" si="10"/>
        <v>92.75</v>
      </c>
      <c r="AL15" s="47"/>
      <c r="AM15" s="12">
        <f t="shared" si="59"/>
        <v>0</v>
      </c>
      <c r="AN15" s="11">
        <f t="shared" si="60"/>
        <v>0</v>
      </c>
      <c r="AO15" s="47"/>
      <c r="AP15" s="33">
        <f t="shared" si="11"/>
        <v>0</v>
      </c>
      <c r="AQ15" s="47"/>
      <c r="AR15" s="12" t="e">
        <f t="shared" si="61"/>
        <v>#DIV/0!</v>
      </c>
      <c r="AS15" s="11" t="e">
        <f t="shared" si="62"/>
        <v>#DIV/0!</v>
      </c>
      <c r="AT15" s="38">
        <v>0</v>
      </c>
      <c r="AU15" s="33">
        <f t="shared" si="12"/>
        <v>0</v>
      </c>
      <c r="AV15" s="47">
        <v>0</v>
      </c>
      <c r="AW15" s="38">
        <v>0</v>
      </c>
      <c r="AX15" s="33">
        <f t="shared" si="13"/>
        <v>0</v>
      </c>
      <c r="AY15" s="47"/>
      <c r="AZ15" s="48">
        <v>30186.7</v>
      </c>
      <c r="BA15" s="33">
        <f t="shared" si="14"/>
        <v>2515.5583333333334</v>
      </c>
      <c r="BB15" s="47"/>
      <c r="BC15" s="38">
        <v>0</v>
      </c>
      <c r="BD15" s="33">
        <f t="shared" si="15"/>
        <v>0</v>
      </c>
      <c r="BE15" s="13"/>
      <c r="BF15" s="42">
        <v>0</v>
      </c>
      <c r="BG15" s="33">
        <f t="shared" si="16"/>
        <v>0</v>
      </c>
      <c r="BH15" s="47"/>
      <c r="BI15" s="38">
        <v>0</v>
      </c>
      <c r="BJ15" s="33">
        <f t="shared" si="17"/>
        <v>0</v>
      </c>
      <c r="BK15" s="47">
        <v>0</v>
      </c>
      <c r="BL15" s="38">
        <v>0</v>
      </c>
      <c r="BM15" s="33">
        <f t="shared" si="18"/>
        <v>0</v>
      </c>
      <c r="BN15" s="47">
        <v>0</v>
      </c>
      <c r="BO15" s="12">
        <f t="shared" si="19"/>
        <v>652.5</v>
      </c>
      <c r="BP15" s="33">
        <f t="shared" si="20"/>
        <v>54.375</v>
      </c>
      <c r="BQ15" s="12">
        <f t="shared" si="21"/>
        <v>0</v>
      </c>
      <c r="BR15" s="12">
        <f t="shared" si="63"/>
        <v>0</v>
      </c>
      <c r="BS15" s="11">
        <f t="shared" si="64"/>
        <v>0</v>
      </c>
      <c r="BT15" s="47">
        <v>652.5</v>
      </c>
      <c r="BU15" s="33">
        <f t="shared" si="22"/>
        <v>54.375</v>
      </c>
      <c r="BV15" s="47"/>
      <c r="BW15" s="47">
        <v>0</v>
      </c>
      <c r="BX15" s="33">
        <f t="shared" si="23"/>
        <v>0</v>
      </c>
      <c r="BY15" s="47"/>
      <c r="BZ15" s="42">
        <v>0</v>
      </c>
      <c r="CA15" s="33">
        <f t="shared" si="24"/>
        <v>0</v>
      </c>
      <c r="CB15" s="47"/>
      <c r="CC15" s="47">
        <v>0</v>
      </c>
      <c r="CD15" s="33">
        <f t="shared" si="25"/>
        <v>0</v>
      </c>
      <c r="CE15" s="47"/>
      <c r="CF15" s="11"/>
      <c r="CG15" s="33">
        <f t="shared" si="26"/>
        <v>0</v>
      </c>
      <c r="CH15" s="47">
        <v>0</v>
      </c>
      <c r="CI15" s="42">
        <v>0</v>
      </c>
      <c r="CJ15" s="33">
        <f t="shared" si="27"/>
        <v>0</v>
      </c>
      <c r="CK15" s="47"/>
      <c r="CL15" s="38">
        <v>0</v>
      </c>
      <c r="CM15" s="33">
        <f t="shared" si="28"/>
        <v>0</v>
      </c>
      <c r="CN15" s="47"/>
      <c r="CO15" s="47">
        <v>3040</v>
      </c>
      <c r="CP15" s="33">
        <f t="shared" si="29"/>
        <v>253.33333333333334</v>
      </c>
      <c r="CQ15" s="47"/>
      <c r="CR15" s="47">
        <v>3040</v>
      </c>
      <c r="CS15" s="33">
        <f t="shared" si="30"/>
        <v>253.33333333333334</v>
      </c>
      <c r="CT15" s="47"/>
      <c r="CU15" s="38">
        <v>0</v>
      </c>
      <c r="CV15" s="33">
        <f t="shared" si="31"/>
        <v>0</v>
      </c>
      <c r="CW15" s="47"/>
      <c r="CX15" s="42">
        <v>0</v>
      </c>
      <c r="CY15" s="33">
        <f t="shared" si="32"/>
        <v>0</v>
      </c>
      <c r="CZ15" s="47"/>
      <c r="DA15" s="42">
        <v>0</v>
      </c>
      <c r="DB15" s="33">
        <f t="shared" si="33"/>
        <v>0</v>
      </c>
      <c r="DC15" s="47"/>
      <c r="DD15" s="47">
        <v>0</v>
      </c>
      <c r="DE15" s="33">
        <f t="shared" si="34"/>
        <v>0</v>
      </c>
      <c r="DF15" s="47"/>
      <c r="DG15" s="47"/>
      <c r="DH15" s="12">
        <f t="shared" si="65"/>
        <v>51041.600000000006</v>
      </c>
      <c r="DI15" s="33">
        <f t="shared" si="35"/>
        <v>4253.4666666666672</v>
      </c>
      <c r="DJ15" s="12">
        <f t="shared" si="36"/>
        <v>0</v>
      </c>
      <c r="DK15" s="42">
        <v>0</v>
      </c>
      <c r="DL15" s="33">
        <f t="shared" si="37"/>
        <v>0</v>
      </c>
      <c r="DM15" s="47"/>
      <c r="DN15" s="47">
        <v>0</v>
      </c>
      <c r="DO15" s="33">
        <f t="shared" si="38"/>
        <v>0</v>
      </c>
      <c r="DP15" s="47"/>
      <c r="DQ15" s="42">
        <v>0</v>
      </c>
      <c r="DR15" s="33">
        <f t="shared" si="39"/>
        <v>0</v>
      </c>
      <c r="DS15" s="47">
        <v>0</v>
      </c>
      <c r="DT15" s="47">
        <v>0</v>
      </c>
      <c r="DU15" s="33">
        <f t="shared" si="40"/>
        <v>0</v>
      </c>
      <c r="DV15" s="47"/>
      <c r="DW15" s="42">
        <v>0</v>
      </c>
      <c r="DX15" s="33">
        <f t="shared" si="41"/>
        <v>0</v>
      </c>
      <c r="DY15" s="47">
        <v>0</v>
      </c>
      <c r="DZ15" s="47">
        <v>3604.6</v>
      </c>
      <c r="EA15" s="33">
        <f t="shared" si="42"/>
        <v>300.38333333333333</v>
      </c>
      <c r="EB15" s="47"/>
      <c r="EC15" s="47"/>
      <c r="ED15" s="12">
        <f t="shared" si="66"/>
        <v>3604.6</v>
      </c>
      <c r="EE15" s="33">
        <f t="shared" si="43"/>
        <v>300.38333333333333</v>
      </c>
      <c r="EF15" s="12"/>
    </row>
    <row r="16" spans="1:136" s="14" customFormat="1" ht="20.25" customHeight="1">
      <c r="A16" s="21">
        <v>7</v>
      </c>
      <c r="B16" s="72" t="s">
        <v>62</v>
      </c>
      <c r="C16" s="38">
        <v>3122</v>
      </c>
      <c r="D16" s="38">
        <f t="shared" si="44"/>
        <v>5012</v>
      </c>
      <c r="E16" s="38">
        <v>1890</v>
      </c>
      <c r="F16" s="25">
        <f t="shared" si="0"/>
        <v>22651.7</v>
      </c>
      <c r="G16" s="33">
        <f t="shared" si="45"/>
        <v>1887.6416666666667</v>
      </c>
      <c r="H16" s="12">
        <f t="shared" si="1"/>
        <v>0</v>
      </c>
      <c r="I16" s="12">
        <f t="shared" si="46"/>
        <v>0</v>
      </c>
      <c r="J16" s="12">
        <f t="shared" si="47"/>
        <v>0</v>
      </c>
      <c r="K16" s="12">
        <f t="shared" si="2"/>
        <v>11040.5</v>
      </c>
      <c r="L16" s="33">
        <f t="shared" si="3"/>
        <v>920.04166666666663</v>
      </c>
      <c r="M16" s="12">
        <f t="shared" si="48"/>
        <v>0</v>
      </c>
      <c r="N16" s="12">
        <f t="shared" si="49"/>
        <v>0</v>
      </c>
      <c r="O16" s="12">
        <f t="shared" si="50"/>
        <v>0</v>
      </c>
      <c r="P16" s="12">
        <f t="shared" si="4"/>
        <v>2461.1999999999998</v>
      </c>
      <c r="Q16" s="33">
        <f t="shared" si="5"/>
        <v>205.1</v>
      </c>
      <c r="R16" s="12">
        <f t="shared" si="6"/>
        <v>0</v>
      </c>
      <c r="S16" s="12">
        <f t="shared" si="51"/>
        <v>0</v>
      </c>
      <c r="T16" s="11">
        <f t="shared" si="52"/>
        <v>0</v>
      </c>
      <c r="U16" s="47">
        <v>532.79999999999995</v>
      </c>
      <c r="V16" s="33">
        <f t="shared" si="7"/>
        <v>44.4</v>
      </c>
      <c r="W16" s="47"/>
      <c r="X16" s="12">
        <f t="shared" si="53"/>
        <v>0</v>
      </c>
      <c r="Y16" s="11">
        <f t="shared" si="54"/>
        <v>0</v>
      </c>
      <c r="Z16" s="47">
        <v>3319.3</v>
      </c>
      <c r="AA16" s="33">
        <f t="shared" si="8"/>
        <v>276.60833333333335</v>
      </c>
      <c r="AB16" s="47"/>
      <c r="AC16" s="12">
        <f t="shared" si="55"/>
        <v>0</v>
      </c>
      <c r="AD16" s="11">
        <f t="shared" si="56"/>
        <v>0</v>
      </c>
      <c r="AE16" s="47">
        <v>1928.4</v>
      </c>
      <c r="AF16" s="33">
        <f t="shared" si="9"/>
        <v>160.70000000000002</v>
      </c>
      <c r="AG16" s="47"/>
      <c r="AH16" s="12">
        <f t="shared" si="57"/>
        <v>0</v>
      </c>
      <c r="AI16" s="11">
        <f t="shared" si="58"/>
        <v>0</v>
      </c>
      <c r="AJ16" s="47">
        <v>148</v>
      </c>
      <c r="AK16" s="33">
        <f t="shared" si="10"/>
        <v>12.333333333333334</v>
      </c>
      <c r="AL16" s="47"/>
      <c r="AM16" s="12">
        <f t="shared" si="59"/>
        <v>0</v>
      </c>
      <c r="AN16" s="11">
        <f t="shared" si="60"/>
        <v>0</v>
      </c>
      <c r="AO16" s="47"/>
      <c r="AP16" s="33">
        <f t="shared" si="11"/>
        <v>0</v>
      </c>
      <c r="AQ16" s="47"/>
      <c r="AR16" s="12" t="e">
        <f t="shared" si="61"/>
        <v>#DIV/0!</v>
      </c>
      <c r="AS16" s="11" t="e">
        <f t="shared" si="62"/>
        <v>#DIV/0!</v>
      </c>
      <c r="AT16" s="38">
        <v>0</v>
      </c>
      <c r="AU16" s="33">
        <f t="shared" si="12"/>
        <v>0</v>
      </c>
      <c r="AV16" s="47">
        <v>0</v>
      </c>
      <c r="AW16" s="38">
        <v>0</v>
      </c>
      <c r="AX16" s="33">
        <f t="shared" si="13"/>
        <v>0</v>
      </c>
      <c r="AY16" s="47"/>
      <c r="AZ16" s="48">
        <v>11611.2</v>
      </c>
      <c r="BA16" s="33">
        <f t="shared" si="14"/>
        <v>967.6</v>
      </c>
      <c r="BB16" s="47"/>
      <c r="BC16" s="38">
        <v>0</v>
      </c>
      <c r="BD16" s="33">
        <f t="shared" si="15"/>
        <v>0</v>
      </c>
      <c r="BE16" s="13"/>
      <c r="BF16" s="42">
        <v>0</v>
      </c>
      <c r="BG16" s="33">
        <f t="shared" si="16"/>
        <v>0</v>
      </c>
      <c r="BH16" s="47"/>
      <c r="BI16" s="38">
        <v>0</v>
      </c>
      <c r="BJ16" s="33">
        <f t="shared" si="17"/>
        <v>0</v>
      </c>
      <c r="BK16" s="47">
        <v>0</v>
      </c>
      <c r="BL16" s="38">
        <v>0</v>
      </c>
      <c r="BM16" s="33">
        <f t="shared" si="18"/>
        <v>0</v>
      </c>
      <c r="BN16" s="47">
        <v>0</v>
      </c>
      <c r="BO16" s="12">
        <f t="shared" si="19"/>
        <v>3512</v>
      </c>
      <c r="BP16" s="33">
        <f t="shared" si="20"/>
        <v>292.66666666666669</v>
      </c>
      <c r="BQ16" s="12">
        <f t="shared" si="21"/>
        <v>0</v>
      </c>
      <c r="BR16" s="12">
        <f t="shared" si="63"/>
        <v>0</v>
      </c>
      <c r="BS16" s="11">
        <f t="shared" si="64"/>
        <v>0</v>
      </c>
      <c r="BT16" s="47">
        <v>2000</v>
      </c>
      <c r="BU16" s="33">
        <f t="shared" si="22"/>
        <v>166.66666666666666</v>
      </c>
      <c r="BV16" s="47"/>
      <c r="BW16" s="47">
        <v>1500</v>
      </c>
      <c r="BX16" s="33">
        <f t="shared" si="23"/>
        <v>125</v>
      </c>
      <c r="BY16" s="47"/>
      <c r="BZ16" s="42">
        <v>0</v>
      </c>
      <c r="CA16" s="33">
        <f t="shared" si="24"/>
        <v>0</v>
      </c>
      <c r="CB16" s="47"/>
      <c r="CC16" s="47">
        <v>12</v>
      </c>
      <c r="CD16" s="33">
        <f t="shared" si="25"/>
        <v>1</v>
      </c>
      <c r="CE16" s="47"/>
      <c r="CF16" s="11"/>
      <c r="CG16" s="33">
        <f t="shared" si="26"/>
        <v>0</v>
      </c>
      <c r="CH16" s="47">
        <v>0</v>
      </c>
      <c r="CI16" s="42">
        <v>0</v>
      </c>
      <c r="CJ16" s="33">
        <f t="shared" si="27"/>
        <v>0</v>
      </c>
      <c r="CK16" s="47"/>
      <c r="CL16" s="38">
        <v>0</v>
      </c>
      <c r="CM16" s="33">
        <f t="shared" si="28"/>
        <v>0</v>
      </c>
      <c r="CN16" s="47"/>
      <c r="CO16" s="47">
        <v>800</v>
      </c>
      <c r="CP16" s="33">
        <f t="shared" si="29"/>
        <v>66.666666666666671</v>
      </c>
      <c r="CQ16" s="47"/>
      <c r="CR16" s="47">
        <v>800</v>
      </c>
      <c r="CS16" s="33">
        <f t="shared" si="30"/>
        <v>66.666666666666671</v>
      </c>
      <c r="CT16" s="47"/>
      <c r="CU16" s="38">
        <v>0</v>
      </c>
      <c r="CV16" s="33">
        <f t="shared" si="31"/>
        <v>0</v>
      </c>
      <c r="CW16" s="47"/>
      <c r="CX16" s="42">
        <v>0</v>
      </c>
      <c r="CY16" s="33">
        <f t="shared" si="32"/>
        <v>0</v>
      </c>
      <c r="CZ16" s="47"/>
      <c r="DA16" s="42">
        <v>0</v>
      </c>
      <c r="DB16" s="33">
        <f t="shared" si="33"/>
        <v>0</v>
      </c>
      <c r="DC16" s="47"/>
      <c r="DD16" s="47">
        <v>800</v>
      </c>
      <c r="DE16" s="33">
        <f t="shared" si="34"/>
        <v>66.666666666666671</v>
      </c>
      <c r="DF16" s="47"/>
      <c r="DG16" s="47"/>
      <c r="DH16" s="12">
        <f t="shared" si="65"/>
        <v>22651.7</v>
      </c>
      <c r="DI16" s="33">
        <f t="shared" si="35"/>
        <v>1887.6416666666667</v>
      </c>
      <c r="DJ16" s="12">
        <f t="shared" si="36"/>
        <v>0</v>
      </c>
      <c r="DK16" s="42">
        <v>0</v>
      </c>
      <c r="DL16" s="33">
        <f t="shared" si="37"/>
        <v>0</v>
      </c>
      <c r="DM16" s="47"/>
      <c r="DN16" s="47">
        <v>0</v>
      </c>
      <c r="DO16" s="33">
        <f t="shared" si="38"/>
        <v>0</v>
      </c>
      <c r="DP16" s="47"/>
      <c r="DQ16" s="42">
        <v>0</v>
      </c>
      <c r="DR16" s="33">
        <f t="shared" si="39"/>
        <v>0</v>
      </c>
      <c r="DS16" s="47">
        <v>0</v>
      </c>
      <c r="DT16" s="47">
        <v>0</v>
      </c>
      <c r="DU16" s="33">
        <f t="shared" si="40"/>
        <v>0</v>
      </c>
      <c r="DV16" s="47"/>
      <c r="DW16" s="42">
        <v>0</v>
      </c>
      <c r="DX16" s="33">
        <f t="shared" si="41"/>
        <v>0</v>
      </c>
      <c r="DY16" s="47">
        <v>0</v>
      </c>
      <c r="DZ16" s="47">
        <v>2500</v>
      </c>
      <c r="EA16" s="33">
        <f t="shared" si="42"/>
        <v>208.33333333333334</v>
      </c>
      <c r="EB16" s="47"/>
      <c r="EC16" s="47"/>
      <c r="ED16" s="12">
        <f t="shared" si="66"/>
        <v>2500</v>
      </c>
      <c r="EE16" s="33">
        <f t="shared" si="43"/>
        <v>208.33333333333334</v>
      </c>
      <c r="EF16" s="12"/>
    </row>
    <row r="17" spans="1:144" s="14" customFormat="1" ht="20.25" customHeight="1">
      <c r="A17" s="21">
        <v>8</v>
      </c>
      <c r="B17" s="72" t="s">
        <v>63</v>
      </c>
      <c r="C17" s="38">
        <v>1655.7</v>
      </c>
      <c r="D17" s="38">
        <f t="shared" si="44"/>
        <v>8730.5</v>
      </c>
      <c r="E17" s="38">
        <v>7074.8</v>
      </c>
      <c r="F17" s="25">
        <f t="shared" si="0"/>
        <v>35846.800000000003</v>
      </c>
      <c r="G17" s="33">
        <f t="shared" si="45"/>
        <v>2987.2333333333336</v>
      </c>
      <c r="H17" s="12">
        <f t="shared" si="1"/>
        <v>0</v>
      </c>
      <c r="I17" s="12">
        <f t="shared" si="46"/>
        <v>0</v>
      </c>
      <c r="J17" s="12">
        <f t="shared" si="47"/>
        <v>0</v>
      </c>
      <c r="K17" s="12">
        <f t="shared" si="2"/>
        <v>14715</v>
      </c>
      <c r="L17" s="33">
        <f t="shared" si="3"/>
        <v>1226.25</v>
      </c>
      <c r="M17" s="12">
        <f t="shared" si="48"/>
        <v>0</v>
      </c>
      <c r="N17" s="12">
        <f t="shared" si="49"/>
        <v>0</v>
      </c>
      <c r="O17" s="12">
        <f t="shared" si="50"/>
        <v>0</v>
      </c>
      <c r="P17" s="12">
        <f t="shared" si="4"/>
        <v>3883</v>
      </c>
      <c r="Q17" s="33">
        <f t="shared" si="5"/>
        <v>323.58333333333331</v>
      </c>
      <c r="R17" s="12">
        <f t="shared" si="6"/>
        <v>0</v>
      </c>
      <c r="S17" s="12">
        <f t="shared" si="51"/>
        <v>0</v>
      </c>
      <c r="T17" s="11">
        <f t="shared" si="52"/>
        <v>0</v>
      </c>
      <c r="U17" s="47">
        <v>283</v>
      </c>
      <c r="V17" s="33">
        <f t="shared" si="7"/>
        <v>23.583333333333332</v>
      </c>
      <c r="W17" s="47"/>
      <c r="X17" s="12">
        <f t="shared" si="53"/>
        <v>0</v>
      </c>
      <c r="Y17" s="11">
        <f t="shared" si="54"/>
        <v>0</v>
      </c>
      <c r="Z17" s="47">
        <v>4500</v>
      </c>
      <c r="AA17" s="33">
        <f t="shared" si="8"/>
        <v>375</v>
      </c>
      <c r="AB17" s="47"/>
      <c r="AC17" s="12">
        <f t="shared" si="55"/>
        <v>0</v>
      </c>
      <c r="AD17" s="11">
        <f t="shared" si="56"/>
        <v>0</v>
      </c>
      <c r="AE17" s="47">
        <v>3600</v>
      </c>
      <c r="AF17" s="33">
        <f t="shared" si="9"/>
        <v>300</v>
      </c>
      <c r="AG17" s="47"/>
      <c r="AH17" s="12">
        <f t="shared" si="57"/>
        <v>0</v>
      </c>
      <c r="AI17" s="11">
        <f t="shared" si="58"/>
        <v>0</v>
      </c>
      <c r="AJ17" s="47">
        <v>282</v>
      </c>
      <c r="AK17" s="33">
        <f t="shared" si="10"/>
        <v>23.5</v>
      </c>
      <c r="AL17" s="47"/>
      <c r="AM17" s="12">
        <f t="shared" si="59"/>
        <v>0</v>
      </c>
      <c r="AN17" s="11">
        <f t="shared" si="60"/>
        <v>0</v>
      </c>
      <c r="AO17" s="47"/>
      <c r="AP17" s="33">
        <f t="shared" si="11"/>
        <v>0</v>
      </c>
      <c r="AQ17" s="47"/>
      <c r="AR17" s="12" t="e">
        <f t="shared" si="61"/>
        <v>#DIV/0!</v>
      </c>
      <c r="AS17" s="11" t="e">
        <f t="shared" si="62"/>
        <v>#DIV/0!</v>
      </c>
      <c r="AT17" s="38">
        <v>0</v>
      </c>
      <c r="AU17" s="33">
        <f t="shared" si="12"/>
        <v>0</v>
      </c>
      <c r="AV17" s="47">
        <v>0</v>
      </c>
      <c r="AW17" s="38">
        <v>0</v>
      </c>
      <c r="AX17" s="33">
        <f t="shared" si="13"/>
        <v>0</v>
      </c>
      <c r="AY17" s="47"/>
      <c r="AZ17" s="48">
        <v>21131.8</v>
      </c>
      <c r="BA17" s="33">
        <f t="shared" si="14"/>
        <v>1760.9833333333333</v>
      </c>
      <c r="BB17" s="47"/>
      <c r="BC17" s="38">
        <v>0</v>
      </c>
      <c r="BD17" s="33">
        <f t="shared" si="15"/>
        <v>0</v>
      </c>
      <c r="BE17" s="13"/>
      <c r="BF17" s="42">
        <v>0</v>
      </c>
      <c r="BG17" s="33">
        <f t="shared" si="16"/>
        <v>0</v>
      </c>
      <c r="BH17" s="47"/>
      <c r="BI17" s="38">
        <v>0</v>
      </c>
      <c r="BJ17" s="33">
        <f t="shared" si="17"/>
        <v>0</v>
      </c>
      <c r="BK17" s="47">
        <v>0</v>
      </c>
      <c r="BL17" s="38">
        <v>0</v>
      </c>
      <c r="BM17" s="33">
        <f t="shared" si="18"/>
        <v>0</v>
      </c>
      <c r="BN17" s="47">
        <v>0</v>
      </c>
      <c r="BO17" s="12">
        <f t="shared" si="19"/>
        <v>1750</v>
      </c>
      <c r="BP17" s="33">
        <f t="shared" si="20"/>
        <v>145.83333333333334</v>
      </c>
      <c r="BQ17" s="12">
        <f t="shared" si="21"/>
        <v>0</v>
      </c>
      <c r="BR17" s="12">
        <f t="shared" si="63"/>
        <v>0</v>
      </c>
      <c r="BS17" s="11">
        <f t="shared" si="64"/>
        <v>0</v>
      </c>
      <c r="BT17" s="47">
        <v>1750</v>
      </c>
      <c r="BU17" s="33">
        <f t="shared" si="22"/>
        <v>145.83333333333334</v>
      </c>
      <c r="BV17" s="47"/>
      <c r="BW17" s="47">
        <v>0</v>
      </c>
      <c r="BX17" s="33">
        <f t="shared" si="23"/>
        <v>0</v>
      </c>
      <c r="BY17" s="47"/>
      <c r="BZ17" s="42">
        <v>0</v>
      </c>
      <c r="CA17" s="33">
        <f t="shared" si="24"/>
        <v>0</v>
      </c>
      <c r="CB17" s="47"/>
      <c r="CC17" s="47">
        <v>0</v>
      </c>
      <c r="CD17" s="33">
        <f t="shared" si="25"/>
        <v>0</v>
      </c>
      <c r="CE17" s="47"/>
      <c r="CF17" s="11"/>
      <c r="CG17" s="33">
        <f t="shared" si="26"/>
        <v>0</v>
      </c>
      <c r="CH17" s="47">
        <v>0</v>
      </c>
      <c r="CI17" s="42">
        <v>0</v>
      </c>
      <c r="CJ17" s="33">
        <f t="shared" si="27"/>
        <v>0</v>
      </c>
      <c r="CK17" s="47"/>
      <c r="CL17" s="38">
        <v>0</v>
      </c>
      <c r="CM17" s="33">
        <f t="shared" si="28"/>
        <v>0</v>
      </c>
      <c r="CN17" s="47"/>
      <c r="CO17" s="47">
        <v>800</v>
      </c>
      <c r="CP17" s="33">
        <f t="shared" si="29"/>
        <v>66.666666666666671</v>
      </c>
      <c r="CQ17" s="47"/>
      <c r="CR17" s="47">
        <v>800</v>
      </c>
      <c r="CS17" s="33">
        <f t="shared" si="30"/>
        <v>66.666666666666671</v>
      </c>
      <c r="CT17" s="47"/>
      <c r="CU17" s="38">
        <v>0</v>
      </c>
      <c r="CV17" s="33">
        <f t="shared" si="31"/>
        <v>0</v>
      </c>
      <c r="CW17" s="47"/>
      <c r="CX17" s="42">
        <v>0</v>
      </c>
      <c r="CY17" s="33">
        <f t="shared" si="32"/>
        <v>0</v>
      </c>
      <c r="CZ17" s="47"/>
      <c r="DA17" s="42">
        <v>0</v>
      </c>
      <c r="DB17" s="33">
        <f t="shared" si="33"/>
        <v>0</v>
      </c>
      <c r="DC17" s="47"/>
      <c r="DD17" s="47">
        <v>3500</v>
      </c>
      <c r="DE17" s="33">
        <f t="shared" si="34"/>
        <v>291.66666666666669</v>
      </c>
      <c r="DF17" s="47"/>
      <c r="DG17" s="47"/>
      <c r="DH17" s="12">
        <f t="shared" si="65"/>
        <v>35846.800000000003</v>
      </c>
      <c r="DI17" s="33">
        <f t="shared" si="35"/>
        <v>2987.2333333333336</v>
      </c>
      <c r="DJ17" s="12">
        <f t="shared" si="36"/>
        <v>0</v>
      </c>
      <c r="DK17" s="42">
        <v>0</v>
      </c>
      <c r="DL17" s="33">
        <f t="shared" si="37"/>
        <v>0</v>
      </c>
      <c r="DM17" s="47"/>
      <c r="DN17" s="47">
        <v>0</v>
      </c>
      <c r="DO17" s="33">
        <f t="shared" si="38"/>
        <v>0</v>
      </c>
      <c r="DP17" s="47"/>
      <c r="DQ17" s="42">
        <v>0</v>
      </c>
      <c r="DR17" s="33">
        <f t="shared" si="39"/>
        <v>0</v>
      </c>
      <c r="DS17" s="47">
        <v>0</v>
      </c>
      <c r="DT17" s="47">
        <v>0</v>
      </c>
      <c r="DU17" s="33">
        <f t="shared" si="40"/>
        <v>0</v>
      </c>
      <c r="DV17" s="47"/>
      <c r="DW17" s="42">
        <v>0</v>
      </c>
      <c r="DX17" s="33">
        <f t="shared" si="41"/>
        <v>0</v>
      </c>
      <c r="DY17" s="47">
        <v>0</v>
      </c>
      <c r="DZ17" s="47">
        <v>2861.2</v>
      </c>
      <c r="EA17" s="33">
        <f t="shared" si="42"/>
        <v>238.43333333333331</v>
      </c>
      <c r="EB17" s="47"/>
      <c r="EC17" s="47"/>
      <c r="ED17" s="12">
        <f t="shared" si="66"/>
        <v>2861.2</v>
      </c>
      <c r="EE17" s="33">
        <f t="shared" si="43"/>
        <v>238.43333333333331</v>
      </c>
      <c r="EF17" s="12"/>
    </row>
    <row r="18" spans="1:144" s="14" customFormat="1" ht="20.25" customHeight="1">
      <c r="A18" s="21">
        <v>9</v>
      </c>
      <c r="B18" s="72" t="s">
        <v>64</v>
      </c>
      <c r="C18" s="38">
        <v>0</v>
      </c>
      <c r="D18" s="38">
        <f t="shared" si="44"/>
        <v>3205</v>
      </c>
      <c r="E18" s="38">
        <v>3205</v>
      </c>
      <c r="F18" s="25">
        <f t="shared" si="0"/>
        <v>24634.9</v>
      </c>
      <c r="G18" s="33">
        <f t="shared" si="45"/>
        <v>2052.9083333333333</v>
      </c>
      <c r="H18" s="12">
        <f t="shared" si="1"/>
        <v>0</v>
      </c>
      <c r="I18" s="12">
        <f t="shared" si="46"/>
        <v>0</v>
      </c>
      <c r="J18" s="12">
        <f t="shared" si="47"/>
        <v>0</v>
      </c>
      <c r="K18" s="12">
        <f t="shared" si="2"/>
        <v>7201.6</v>
      </c>
      <c r="L18" s="33">
        <f t="shared" si="3"/>
        <v>600.13333333333333</v>
      </c>
      <c r="M18" s="12">
        <f t="shared" si="48"/>
        <v>0</v>
      </c>
      <c r="N18" s="12">
        <f t="shared" si="49"/>
        <v>0</v>
      </c>
      <c r="O18" s="12">
        <f t="shared" si="50"/>
        <v>0</v>
      </c>
      <c r="P18" s="12">
        <f t="shared" si="4"/>
        <v>4840.8999999999996</v>
      </c>
      <c r="Q18" s="33">
        <f t="shared" si="5"/>
        <v>403.4083333333333</v>
      </c>
      <c r="R18" s="12">
        <f t="shared" si="6"/>
        <v>0</v>
      </c>
      <c r="S18" s="12">
        <f t="shared" si="51"/>
        <v>0</v>
      </c>
      <c r="T18" s="11">
        <f t="shared" si="52"/>
        <v>0</v>
      </c>
      <c r="U18" s="47">
        <v>1218.3</v>
      </c>
      <c r="V18" s="33">
        <f t="shared" si="7"/>
        <v>101.52499999999999</v>
      </c>
      <c r="W18" s="47"/>
      <c r="X18" s="12">
        <f t="shared" si="53"/>
        <v>0</v>
      </c>
      <c r="Y18" s="11">
        <f t="shared" si="54"/>
        <v>0</v>
      </c>
      <c r="Z18" s="47">
        <v>1585.7</v>
      </c>
      <c r="AA18" s="33">
        <f t="shared" si="8"/>
        <v>132.14166666666668</v>
      </c>
      <c r="AB18" s="47"/>
      <c r="AC18" s="12">
        <f t="shared" si="55"/>
        <v>0</v>
      </c>
      <c r="AD18" s="11">
        <f t="shared" si="56"/>
        <v>0</v>
      </c>
      <c r="AE18" s="47">
        <v>3622.6</v>
      </c>
      <c r="AF18" s="33">
        <f t="shared" si="9"/>
        <v>301.88333333333333</v>
      </c>
      <c r="AG18" s="47"/>
      <c r="AH18" s="12">
        <f t="shared" si="57"/>
        <v>0</v>
      </c>
      <c r="AI18" s="11">
        <f t="shared" si="58"/>
        <v>0</v>
      </c>
      <c r="AJ18" s="47">
        <v>50</v>
      </c>
      <c r="AK18" s="33">
        <f t="shared" si="10"/>
        <v>4.166666666666667</v>
      </c>
      <c r="AL18" s="47"/>
      <c r="AM18" s="12">
        <f t="shared" si="59"/>
        <v>0</v>
      </c>
      <c r="AN18" s="11">
        <f t="shared" si="60"/>
        <v>0</v>
      </c>
      <c r="AO18" s="47"/>
      <c r="AP18" s="33">
        <f t="shared" si="11"/>
        <v>0</v>
      </c>
      <c r="AQ18" s="47"/>
      <c r="AR18" s="12" t="e">
        <f t="shared" si="61"/>
        <v>#DIV/0!</v>
      </c>
      <c r="AS18" s="11" t="e">
        <f t="shared" si="62"/>
        <v>#DIV/0!</v>
      </c>
      <c r="AT18" s="38">
        <v>0</v>
      </c>
      <c r="AU18" s="33">
        <f t="shared" si="12"/>
        <v>0</v>
      </c>
      <c r="AV18" s="47">
        <v>0</v>
      </c>
      <c r="AW18" s="38">
        <v>0</v>
      </c>
      <c r="AX18" s="33">
        <f t="shared" si="13"/>
        <v>0</v>
      </c>
      <c r="AY18" s="47"/>
      <c r="AZ18" s="48">
        <v>17433.3</v>
      </c>
      <c r="BA18" s="33">
        <f t="shared" si="14"/>
        <v>1452.7749999999999</v>
      </c>
      <c r="BB18" s="47"/>
      <c r="BC18" s="38">
        <v>0</v>
      </c>
      <c r="BD18" s="33">
        <f t="shared" si="15"/>
        <v>0</v>
      </c>
      <c r="BE18" s="13"/>
      <c r="BF18" s="42">
        <v>0</v>
      </c>
      <c r="BG18" s="33">
        <f t="shared" si="16"/>
        <v>0</v>
      </c>
      <c r="BH18" s="47"/>
      <c r="BI18" s="38">
        <v>0</v>
      </c>
      <c r="BJ18" s="33">
        <f t="shared" si="17"/>
        <v>0</v>
      </c>
      <c r="BK18" s="47">
        <v>0</v>
      </c>
      <c r="BL18" s="38">
        <v>0</v>
      </c>
      <c r="BM18" s="33">
        <f t="shared" si="18"/>
        <v>0</v>
      </c>
      <c r="BN18" s="47">
        <v>0</v>
      </c>
      <c r="BO18" s="12">
        <f t="shared" si="19"/>
        <v>245</v>
      </c>
      <c r="BP18" s="33">
        <f t="shared" si="20"/>
        <v>20.416666666666668</v>
      </c>
      <c r="BQ18" s="12">
        <f t="shared" si="21"/>
        <v>0</v>
      </c>
      <c r="BR18" s="12">
        <f t="shared" si="63"/>
        <v>0</v>
      </c>
      <c r="BS18" s="11">
        <f t="shared" si="64"/>
        <v>0</v>
      </c>
      <c r="BT18" s="47">
        <v>195</v>
      </c>
      <c r="BU18" s="33">
        <f t="shared" si="22"/>
        <v>16.25</v>
      </c>
      <c r="BV18" s="47"/>
      <c r="BW18" s="47">
        <v>50</v>
      </c>
      <c r="BX18" s="33">
        <f t="shared" si="23"/>
        <v>4.166666666666667</v>
      </c>
      <c r="BY18" s="47"/>
      <c r="BZ18" s="42">
        <v>0</v>
      </c>
      <c r="CA18" s="33">
        <f t="shared" si="24"/>
        <v>0</v>
      </c>
      <c r="CB18" s="47"/>
      <c r="CC18" s="47">
        <v>0</v>
      </c>
      <c r="CD18" s="33">
        <f t="shared" si="25"/>
        <v>0</v>
      </c>
      <c r="CE18" s="47"/>
      <c r="CF18" s="11"/>
      <c r="CG18" s="33">
        <f t="shared" si="26"/>
        <v>0</v>
      </c>
      <c r="CH18" s="47">
        <v>0</v>
      </c>
      <c r="CI18" s="42">
        <v>0</v>
      </c>
      <c r="CJ18" s="33">
        <f t="shared" si="27"/>
        <v>0</v>
      </c>
      <c r="CK18" s="47"/>
      <c r="CL18" s="38">
        <v>0</v>
      </c>
      <c r="CM18" s="33">
        <f t="shared" si="28"/>
        <v>0</v>
      </c>
      <c r="CN18" s="47"/>
      <c r="CO18" s="47">
        <v>480</v>
      </c>
      <c r="CP18" s="33">
        <f t="shared" si="29"/>
        <v>40</v>
      </c>
      <c r="CQ18" s="47"/>
      <c r="CR18" s="47">
        <v>480</v>
      </c>
      <c r="CS18" s="33">
        <f t="shared" si="30"/>
        <v>40</v>
      </c>
      <c r="CT18" s="47"/>
      <c r="CU18" s="38">
        <v>0</v>
      </c>
      <c r="CV18" s="33">
        <f t="shared" si="31"/>
        <v>0</v>
      </c>
      <c r="CW18" s="47"/>
      <c r="CX18" s="42">
        <v>0</v>
      </c>
      <c r="CY18" s="33">
        <f t="shared" si="32"/>
        <v>0</v>
      </c>
      <c r="CZ18" s="47"/>
      <c r="DA18" s="42">
        <v>0</v>
      </c>
      <c r="DB18" s="33">
        <f t="shared" si="33"/>
        <v>0</v>
      </c>
      <c r="DC18" s="47"/>
      <c r="DD18" s="47">
        <v>0</v>
      </c>
      <c r="DE18" s="33">
        <f t="shared" si="34"/>
        <v>0</v>
      </c>
      <c r="DF18" s="47"/>
      <c r="DG18" s="47"/>
      <c r="DH18" s="12">
        <f t="shared" si="65"/>
        <v>24634.9</v>
      </c>
      <c r="DI18" s="33">
        <f t="shared" si="35"/>
        <v>2052.9083333333333</v>
      </c>
      <c r="DJ18" s="12">
        <f t="shared" si="36"/>
        <v>0</v>
      </c>
      <c r="DK18" s="42">
        <v>0</v>
      </c>
      <c r="DL18" s="33">
        <f t="shared" si="37"/>
        <v>0</v>
      </c>
      <c r="DM18" s="47"/>
      <c r="DN18" s="47">
        <v>0</v>
      </c>
      <c r="DO18" s="33">
        <f t="shared" si="38"/>
        <v>0</v>
      </c>
      <c r="DP18" s="47"/>
      <c r="DQ18" s="42">
        <v>0</v>
      </c>
      <c r="DR18" s="33">
        <f t="shared" si="39"/>
        <v>0</v>
      </c>
      <c r="DS18" s="47">
        <v>0</v>
      </c>
      <c r="DT18" s="47">
        <v>0</v>
      </c>
      <c r="DU18" s="33">
        <f t="shared" si="40"/>
        <v>0</v>
      </c>
      <c r="DV18" s="47"/>
      <c r="DW18" s="42">
        <v>0</v>
      </c>
      <c r="DX18" s="33">
        <f t="shared" si="41"/>
        <v>0</v>
      </c>
      <c r="DY18" s="47">
        <v>0</v>
      </c>
      <c r="DZ18" s="47">
        <v>4582.8</v>
      </c>
      <c r="EA18" s="33">
        <f t="shared" si="42"/>
        <v>381.90000000000003</v>
      </c>
      <c r="EB18" s="47"/>
      <c r="EC18" s="47"/>
      <c r="ED18" s="12">
        <f t="shared" si="66"/>
        <v>4582.8</v>
      </c>
      <c r="EE18" s="33">
        <f t="shared" si="43"/>
        <v>381.90000000000003</v>
      </c>
      <c r="EF18" s="12"/>
    </row>
    <row r="19" spans="1:144" s="14" customFormat="1" ht="20.25" customHeight="1">
      <c r="A19" s="21">
        <v>10</v>
      </c>
      <c r="B19" s="72" t="s">
        <v>65</v>
      </c>
      <c r="C19" s="38">
        <v>17125.2</v>
      </c>
      <c r="D19" s="38">
        <f t="shared" si="44"/>
        <v>36833.100000000006</v>
      </c>
      <c r="E19" s="38">
        <v>19707.900000000001</v>
      </c>
      <c r="F19" s="25">
        <f t="shared" si="0"/>
        <v>135519.1</v>
      </c>
      <c r="G19" s="33">
        <f t="shared" si="45"/>
        <v>11293.258333333333</v>
      </c>
      <c r="H19" s="12">
        <f t="shared" si="1"/>
        <v>0</v>
      </c>
      <c r="I19" s="12">
        <f t="shared" si="46"/>
        <v>0</v>
      </c>
      <c r="J19" s="12">
        <f t="shared" si="47"/>
        <v>0</v>
      </c>
      <c r="K19" s="12">
        <f t="shared" si="2"/>
        <v>37683.5</v>
      </c>
      <c r="L19" s="33">
        <f t="shared" si="3"/>
        <v>3140.2916666666665</v>
      </c>
      <c r="M19" s="12">
        <f t="shared" si="48"/>
        <v>0</v>
      </c>
      <c r="N19" s="12">
        <f t="shared" si="49"/>
        <v>0</v>
      </c>
      <c r="O19" s="12">
        <f t="shared" si="50"/>
        <v>0</v>
      </c>
      <c r="P19" s="12">
        <f t="shared" si="4"/>
        <v>22964.899999999998</v>
      </c>
      <c r="Q19" s="33">
        <f t="shared" si="5"/>
        <v>1913.7416666666666</v>
      </c>
      <c r="R19" s="12">
        <f t="shared" si="6"/>
        <v>0</v>
      </c>
      <c r="S19" s="12">
        <f t="shared" si="51"/>
        <v>0</v>
      </c>
      <c r="T19" s="11">
        <f t="shared" si="52"/>
        <v>0</v>
      </c>
      <c r="U19" s="47">
        <v>3875.1</v>
      </c>
      <c r="V19" s="33">
        <f t="shared" si="7"/>
        <v>322.92500000000001</v>
      </c>
      <c r="W19" s="47"/>
      <c r="X19" s="12">
        <f t="shared" si="53"/>
        <v>0</v>
      </c>
      <c r="Y19" s="11">
        <f t="shared" si="54"/>
        <v>0</v>
      </c>
      <c r="Z19" s="47">
        <v>4301.8999999999996</v>
      </c>
      <c r="AA19" s="33">
        <f t="shared" si="8"/>
        <v>358.49166666666662</v>
      </c>
      <c r="AB19" s="47"/>
      <c r="AC19" s="12">
        <f t="shared" si="55"/>
        <v>0</v>
      </c>
      <c r="AD19" s="11">
        <f t="shared" si="56"/>
        <v>0</v>
      </c>
      <c r="AE19" s="47">
        <v>19089.8</v>
      </c>
      <c r="AF19" s="33">
        <f t="shared" si="9"/>
        <v>1590.8166666666666</v>
      </c>
      <c r="AG19" s="47"/>
      <c r="AH19" s="12">
        <f t="shared" si="57"/>
        <v>0</v>
      </c>
      <c r="AI19" s="11">
        <f t="shared" si="58"/>
        <v>0</v>
      </c>
      <c r="AJ19" s="47">
        <v>270</v>
      </c>
      <c r="AK19" s="33">
        <f t="shared" si="10"/>
        <v>22.5</v>
      </c>
      <c r="AL19" s="47"/>
      <c r="AM19" s="12">
        <f t="shared" si="59"/>
        <v>0</v>
      </c>
      <c r="AN19" s="11">
        <f t="shared" si="60"/>
        <v>0</v>
      </c>
      <c r="AO19" s="47"/>
      <c r="AP19" s="33">
        <f t="shared" si="11"/>
        <v>0</v>
      </c>
      <c r="AQ19" s="47"/>
      <c r="AR19" s="12" t="e">
        <f t="shared" si="61"/>
        <v>#DIV/0!</v>
      </c>
      <c r="AS19" s="11" t="e">
        <f t="shared" si="62"/>
        <v>#DIV/0!</v>
      </c>
      <c r="AT19" s="38">
        <v>0</v>
      </c>
      <c r="AU19" s="33">
        <f t="shared" si="12"/>
        <v>0</v>
      </c>
      <c r="AV19" s="47">
        <v>0</v>
      </c>
      <c r="AW19" s="38">
        <v>0</v>
      </c>
      <c r="AX19" s="33">
        <f t="shared" si="13"/>
        <v>0</v>
      </c>
      <c r="AY19" s="47"/>
      <c r="AZ19" s="48">
        <v>97835.6</v>
      </c>
      <c r="BA19" s="33">
        <f t="shared" si="14"/>
        <v>8152.9666666666672</v>
      </c>
      <c r="BB19" s="47"/>
      <c r="BC19" s="38">
        <v>0</v>
      </c>
      <c r="BD19" s="33">
        <f t="shared" si="15"/>
        <v>0</v>
      </c>
      <c r="BE19" s="13"/>
      <c r="BF19" s="42">
        <v>0</v>
      </c>
      <c r="BG19" s="33">
        <f t="shared" si="16"/>
        <v>0</v>
      </c>
      <c r="BH19" s="47"/>
      <c r="BI19" s="38">
        <v>0</v>
      </c>
      <c r="BJ19" s="33">
        <f t="shared" si="17"/>
        <v>0</v>
      </c>
      <c r="BK19" s="47">
        <v>0</v>
      </c>
      <c r="BL19" s="38">
        <v>0</v>
      </c>
      <c r="BM19" s="33">
        <f t="shared" si="18"/>
        <v>0</v>
      </c>
      <c r="BN19" s="47">
        <v>0</v>
      </c>
      <c r="BO19" s="12">
        <f t="shared" si="19"/>
        <v>2596.7000000000003</v>
      </c>
      <c r="BP19" s="33">
        <f t="shared" si="20"/>
        <v>216.39166666666668</v>
      </c>
      <c r="BQ19" s="12">
        <f t="shared" si="21"/>
        <v>0</v>
      </c>
      <c r="BR19" s="12">
        <f t="shared" si="63"/>
        <v>0</v>
      </c>
      <c r="BS19" s="11">
        <f t="shared" si="64"/>
        <v>0</v>
      </c>
      <c r="BT19" s="47">
        <v>58</v>
      </c>
      <c r="BU19" s="33">
        <f t="shared" si="22"/>
        <v>4.833333333333333</v>
      </c>
      <c r="BV19" s="47"/>
      <c r="BW19" s="47">
        <v>1000</v>
      </c>
      <c r="BX19" s="33">
        <f t="shared" si="23"/>
        <v>83.333333333333329</v>
      </c>
      <c r="BY19" s="47"/>
      <c r="BZ19" s="42">
        <v>1044.3</v>
      </c>
      <c r="CA19" s="33">
        <f t="shared" si="24"/>
        <v>87.024999999999991</v>
      </c>
      <c r="CB19" s="47"/>
      <c r="CC19" s="47">
        <v>494.4</v>
      </c>
      <c r="CD19" s="33">
        <f t="shared" si="25"/>
        <v>41.199999999999996</v>
      </c>
      <c r="CE19" s="47"/>
      <c r="CF19" s="11"/>
      <c r="CG19" s="33">
        <f t="shared" si="26"/>
        <v>0</v>
      </c>
      <c r="CH19" s="47">
        <v>0</v>
      </c>
      <c r="CI19" s="42">
        <v>0</v>
      </c>
      <c r="CJ19" s="33">
        <f t="shared" si="27"/>
        <v>0</v>
      </c>
      <c r="CK19" s="47"/>
      <c r="CL19" s="38">
        <v>0</v>
      </c>
      <c r="CM19" s="33">
        <f t="shared" si="28"/>
        <v>0</v>
      </c>
      <c r="CN19" s="47"/>
      <c r="CO19" s="47">
        <v>7550</v>
      </c>
      <c r="CP19" s="33">
        <f t="shared" si="29"/>
        <v>629.16666666666663</v>
      </c>
      <c r="CQ19" s="47"/>
      <c r="CR19" s="47">
        <v>3000</v>
      </c>
      <c r="CS19" s="33">
        <f t="shared" si="30"/>
        <v>250</v>
      </c>
      <c r="CT19" s="47"/>
      <c r="CU19" s="38">
        <v>0</v>
      </c>
      <c r="CV19" s="33">
        <f t="shared" si="31"/>
        <v>0</v>
      </c>
      <c r="CW19" s="47"/>
      <c r="CX19" s="42">
        <v>0</v>
      </c>
      <c r="CY19" s="33">
        <f t="shared" si="32"/>
        <v>0</v>
      </c>
      <c r="CZ19" s="47"/>
      <c r="DA19" s="42">
        <v>0</v>
      </c>
      <c r="DB19" s="33">
        <f t="shared" si="33"/>
        <v>0</v>
      </c>
      <c r="DC19" s="47"/>
      <c r="DD19" s="47">
        <v>0</v>
      </c>
      <c r="DE19" s="33">
        <f t="shared" si="34"/>
        <v>0</v>
      </c>
      <c r="DF19" s="47"/>
      <c r="DG19" s="47"/>
      <c r="DH19" s="12">
        <f t="shared" si="65"/>
        <v>135519.1</v>
      </c>
      <c r="DI19" s="33">
        <f t="shared" si="35"/>
        <v>11293.258333333333</v>
      </c>
      <c r="DJ19" s="12">
        <f t="shared" si="36"/>
        <v>0</v>
      </c>
      <c r="DK19" s="42">
        <v>0</v>
      </c>
      <c r="DL19" s="33">
        <f t="shared" si="37"/>
        <v>0</v>
      </c>
      <c r="DM19" s="47"/>
      <c r="DN19" s="47">
        <v>0</v>
      </c>
      <c r="DO19" s="33">
        <f t="shared" si="38"/>
        <v>0</v>
      </c>
      <c r="DP19" s="47"/>
      <c r="DQ19" s="42">
        <v>0</v>
      </c>
      <c r="DR19" s="33">
        <f t="shared" si="39"/>
        <v>0</v>
      </c>
      <c r="DS19" s="47">
        <v>0</v>
      </c>
      <c r="DT19" s="47">
        <v>0</v>
      </c>
      <c r="DU19" s="33">
        <f t="shared" si="40"/>
        <v>0</v>
      </c>
      <c r="DV19" s="47"/>
      <c r="DW19" s="42">
        <v>0</v>
      </c>
      <c r="DX19" s="33">
        <f t="shared" si="41"/>
        <v>0</v>
      </c>
      <c r="DY19" s="47">
        <v>0</v>
      </c>
      <c r="DZ19" s="47">
        <v>6775.9</v>
      </c>
      <c r="EA19" s="33">
        <f t="shared" si="42"/>
        <v>564.6583333333333</v>
      </c>
      <c r="EB19" s="47"/>
      <c r="EC19" s="47"/>
      <c r="ED19" s="12">
        <f t="shared" si="66"/>
        <v>6775.9</v>
      </c>
      <c r="EE19" s="33">
        <f t="shared" si="43"/>
        <v>564.6583333333333</v>
      </c>
      <c r="EF19" s="12"/>
    </row>
    <row r="20" spans="1:144" s="14" customFormat="1" ht="20.25" customHeight="1">
      <c r="A20" s="21">
        <v>11</v>
      </c>
      <c r="B20" s="72" t="s">
        <v>66</v>
      </c>
      <c r="C20" s="38">
        <v>1082.3</v>
      </c>
      <c r="D20" s="38">
        <f t="shared" si="44"/>
        <v>1324.6</v>
      </c>
      <c r="E20" s="38">
        <v>242.3</v>
      </c>
      <c r="F20" s="25">
        <f t="shared" si="0"/>
        <v>3979.5</v>
      </c>
      <c r="G20" s="33">
        <f t="shared" si="45"/>
        <v>331.625</v>
      </c>
      <c r="H20" s="12">
        <f t="shared" si="1"/>
        <v>0</v>
      </c>
      <c r="I20" s="12">
        <f t="shared" si="46"/>
        <v>0</v>
      </c>
      <c r="J20" s="12">
        <f t="shared" si="47"/>
        <v>0</v>
      </c>
      <c r="K20" s="12">
        <f t="shared" si="2"/>
        <v>196</v>
      </c>
      <c r="L20" s="33">
        <f t="shared" si="3"/>
        <v>16.333333333333332</v>
      </c>
      <c r="M20" s="12">
        <f t="shared" si="48"/>
        <v>0</v>
      </c>
      <c r="N20" s="12">
        <f t="shared" si="49"/>
        <v>0</v>
      </c>
      <c r="O20" s="12">
        <f t="shared" si="50"/>
        <v>0</v>
      </c>
      <c r="P20" s="12">
        <f t="shared" si="4"/>
        <v>75.400000000000006</v>
      </c>
      <c r="Q20" s="33">
        <f t="shared" si="5"/>
        <v>6.2833333333333341</v>
      </c>
      <c r="R20" s="12">
        <f t="shared" si="6"/>
        <v>0</v>
      </c>
      <c r="S20" s="12">
        <f t="shared" si="51"/>
        <v>0</v>
      </c>
      <c r="T20" s="11">
        <f t="shared" si="52"/>
        <v>0</v>
      </c>
      <c r="U20" s="47">
        <v>0</v>
      </c>
      <c r="V20" s="33">
        <f t="shared" si="7"/>
        <v>0</v>
      </c>
      <c r="W20" s="47"/>
      <c r="X20" s="12" t="e">
        <f t="shared" si="53"/>
        <v>#DIV/0!</v>
      </c>
      <c r="Y20" s="11" t="e">
        <f t="shared" si="54"/>
        <v>#DIV/0!</v>
      </c>
      <c r="Z20" s="47">
        <v>120.6</v>
      </c>
      <c r="AA20" s="33">
        <f t="shared" si="8"/>
        <v>10.049999999999999</v>
      </c>
      <c r="AB20" s="47"/>
      <c r="AC20" s="12">
        <f t="shared" si="55"/>
        <v>0</v>
      </c>
      <c r="AD20" s="11">
        <f t="shared" si="56"/>
        <v>0</v>
      </c>
      <c r="AE20" s="47">
        <v>75.400000000000006</v>
      </c>
      <c r="AF20" s="33">
        <f t="shared" si="9"/>
        <v>6.2833333333333341</v>
      </c>
      <c r="AG20" s="47"/>
      <c r="AH20" s="12">
        <f t="shared" si="57"/>
        <v>0</v>
      </c>
      <c r="AI20" s="11">
        <f t="shared" si="58"/>
        <v>0</v>
      </c>
      <c r="AJ20" s="47">
        <v>0</v>
      </c>
      <c r="AK20" s="33">
        <f t="shared" si="10"/>
        <v>0</v>
      </c>
      <c r="AL20" s="47"/>
      <c r="AM20" s="12" t="e">
        <f t="shared" si="59"/>
        <v>#DIV/0!</v>
      </c>
      <c r="AN20" s="11" t="e">
        <f t="shared" si="60"/>
        <v>#DIV/0!</v>
      </c>
      <c r="AO20" s="47"/>
      <c r="AP20" s="33">
        <f t="shared" si="11"/>
        <v>0</v>
      </c>
      <c r="AQ20" s="47"/>
      <c r="AR20" s="12" t="e">
        <f t="shared" si="61"/>
        <v>#DIV/0!</v>
      </c>
      <c r="AS20" s="11" t="e">
        <f t="shared" si="62"/>
        <v>#DIV/0!</v>
      </c>
      <c r="AT20" s="38">
        <v>0</v>
      </c>
      <c r="AU20" s="33">
        <f t="shared" si="12"/>
        <v>0</v>
      </c>
      <c r="AV20" s="47">
        <v>0</v>
      </c>
      <c r="AW20" s="38">
        <v>0</v>
      </c>
      <c r="AX20" s="33">
        <f t="shared" si="13"/>
        <v>0</v>
      </c>
      <c r="AY20" s="47"/>
      <c r="AZ20" s="48">
        <v>3783.5</v>
      </c>
      <c r="BA20" s="33">
        <f t="shared" si="14"/>
        <v>315.29166666666669</v>
      </c>
      <c r="BB20" s="47"/>
      <c r="BC20" s="38">
        <v>0</v>
      </c>
      <c r="BD20" s="33">
        <f t="shared" si="15"/>
        <v>0</v>
      </c>
      <c r="BE20" s="13"/>
      <c r="BF20" s="42">
        <v>0</v>
      </c>
      <c r="BG20" s="33">
        <f t="shared" si="16"/>
        <v>0</v>
      </c>
      <c r="BH20" s="47"/>
      <c r="BI20" s="38">
        <v>0</v>
      </c>
      <c r="BJ20" s="33">
        <f t="shared" si="17"/>
        <v>0</v>
      </c>
      <c r="BK20" s="47">
        <v>0</v>
      </c>
      <c r="BL20" s="38">
        <v>0</v>
      </c>
      <c r="BM20" s="33">
        <f t="shared" si="18"/>
        <v>0</v>
      </c>
      <c r="BN20" s="47">
        <v>0</v>
      </c>
      <c r="BO20" s="12">
        <f t="shared" si="19"/>
        <v>0</v>
      </c>
      <c r="BP20" s="33">
        <f t="shared" si="20"/>
        <v>0</v>
      </c>
      <c r="BQ20" s="12">
        <f t="shared" si="21"/>
        <v>0</v>
      </c>
      <c r="BR20" s="12" t="e">
        <f t="shared" si="63"/>
        <v>#DIV/0!</v>
      </c>
      <c r="BS20" s="11" t="e">
        <f t="shared" si="64"/>
        <v>#DIV/0!</v>
      </c>
      <c r="BT20" s="47">
        <v>0</v>
      </c>
      <c r="BU20" s="33">
        <f t="shared" si="22"/>
        <v>0</v>
      </c>
      <c r="BV20" s="47"/>
      <c r="BW20" s="47">
        <v>0</v>
      </c>
      <c r="BX20" s="33">
        <f t="shared" si="23"/>
        <v>0</v>
      </c>
      <c r="BY20" s="47"/>
      <c r="BZ20" s="42">
        <v>0</v>
      </c>
      <c r="CA20" s="33">
        <f t="shared" si="24"/>
        <v>0</v>
      </c>
      <c r="CB20" s="47"/>
      <c r="CC20" s="47">
        <v>0</v>
      </c>
      <c r="CD20" s="33">
        <f t="shared" si="25"/>
        <v>0</v>
      </c>
      <c r="CE20" s="47"/>
      <c r="CF20" s="11"/>
      <c r="CG20" s="33">
        <f t="shared" si="26"/>
        <v>0</v>
      </c>
      <c r="CH20" s="47">
        <v>0</v>
      </c>
      <c r="CI20" s="42">
        <v>0</v>
      </c>
      <c r="CJ20" s="33">
        <f t="shared" si="27"/>
        <v>0</v>
      </c>
      <c r="CK20" s="47"/>
      <c r="CL20" s="38">
        <v>0</v>
      </c>
      <c r="CM20" s="33">
        <f t="shared" si="28"/>
        <v>0</v>
      </c>
      <c r="CN20" s="47"/>
      <c r="CO20" s="47">
        <v>0</v>
      </c>
      <c r="CP20" s="33">
        <f t="shared" si="29"/>
        <v>0</v>
      </c>
      <c r="CQ20" s="47"/>
      <c r="CR20" s="47">
        <v>0</v>
      </c>
      <c r="CS20" s="33">
        <f t="shared" si="30"/>
        <v>0</v>
      </c>
      <c r="CT20" s="47"/>
      <c r="CU20" s="38">
        <v>0</v>
      </c>
      <c r="CV20" s="33">
        <f t="shared" si="31"/>
        <v>0</v>
      </c>
      <c r="CW20" s="47"/>
      <c r="CX20" s="42">
        <v>0</v>
      </c>
      <c r="CY20" s="33">
        <f t="shared" si="32"/>
        <v>0</v>
      </c>
      <c r="CZ20" s="47"/>
      <c r="DA20" s="42">
        <v>0</v>
      </c>
      <c r="DB20" s="33">
        <f t="shared" si="33"/>
        <v>0</v>
      </c>
      <c r="DC20" s="47"/>
      <c r="DD20" s="47">
        <v>0</v>
      </c>
      <c r="DE20" s="33">
        <f t="shared" si="34"/>
        <v>0</v>
      </c>
      <c r="DF20" s="47"/>
      <c r="DG20" s="47"/>
      <c r="DH20" s="12">
        <f t="shared" si="65"/>
        <v>3979.5</v>
      </c>
      <c r="DI20" s="33">
        <f t="shared" si="35"/>
        <v>331.625</v>
      </c>
      <c r="DJ20" s="12">
        <f t="shared" si="36"/>
        <v>0</v>
      </c>
      <c r="DK20" s="42">
        <v>0</v>
      </c>
      <c r="DL20" s="33">
        <f t="shared" si="37"/>
        <v>0</v>
      </c>
      <c r="DM20" s="47"/>
      <c r="DN20" s="47">
        <v>0</v>
      </c>
      <c r="DO20" s="33">
        <f t="shared" si="38"/>
        <v>0</v>
      </c>
      <c r="DP20" s="47"/>
      <c r="DQ20" s="42">
        <v>0</v>
      </c>
      <c r="DR20" s="33">
        <f t="shared" si="39"/>
        <v>0</v>
      </c>
      <c r="DS20" s="47">
        <v>0</v>
      </c>
      <c r="DT20" s="47">
        <v>0</v>
      </c>
      <c r="DU20" s="33">
        <f t="shared" si="40"/>
        <v>0</v>
      </c>
      <c r="DV20" s="47"/>
      <c r="DW20" s="42">
        <v>0</v>
      </c>
      <c r="DX20" s="33">
        <f t="shared" si="41"/>
        <v>0</v>
      </c>
      <c r="DY20" s="47">
        <v>0</v>
      </c>
      <c r="DZ20" s="47">
        <v>215</v>
      </c>
      <c r="EA20" s="33">
        <f t="shared" si="42"/>
        <v>17.916666666666668</v>
      </c>
      <c r="EB20" s="47"/>
      <c r="EC20" s="47"/>
      <c r="ED20" s="12">
        <f t="shared" si="66"/>
        <v>215</v>
      </c>
      <c r="EE20" s="33">
        <f t="shared" si="43"/>
        <v>17.916666666666668</v>
      </c>
      <c r="EF20" s="12"/>
    </row>
    <row r="21" spans="1:144" s="14" customFormat="1" ht="20.25" customHeight="1">
      <c r="A21" s="21">
        <v>12</v>
      </c>
      <c r="B21" s="37" t="s">
        <v>67</v>
      </c>
      <c r="C21" s="38">
        <v>230.5</v>
      </c>
      <c r="D21" s="38">
        <f t="shared" si="44"/>
        <v>1980.5</v>
      </c>
      <c r="E21" s="38">
        <v>1750</v>
      </c>
      <c r="F21" s="25">
        <f t="shared" si="0"/>
        <v>11135.8</v>
      </c>
      <c r="G21" s="33">
        <f t="shared" si="45"/>
        <v>927.98333333333323</v>
      </c>
      <c r="H21" s="12">
        <f t="shared" si="1"/>
        <v>0</v>
      </c>
      <c r="I21" s="12">
        <f t="shared" si="46"/>
        <v>0</v>
      </c>
      <c r="J21" s="12">
        <f t="shared" si="47"/>
        <v>0</v>
      </c>
      <c r="K21" s="12">
        <f t="shared" si="2"/>
        <v>4389.2</v>
      </c>
      <c r="L21" s="33">
        <f t="shared" si="3"/>
        <v>365.76666666666665</v>
      </c>
      <c r="M21" s="12">
        <f t="shared" si="48"/>
        <v>0</v>
      </c>
      <c r="N21" s="12">
        <f t="shared" si="49"/>
        <v>0</v>
      </c>
      <c r="O21" s="12">
        <f t="shared" si="50"/>
        <v>0</v>
      </c>
      <c r="P21" s="12">
        <f t="shared" si="4"/>
        <v>2039.1999999999998</v>
      </c>
      <c r="Q21" s="33">
        <f t="shared" si="5"/>
        <v>169.93333333333331</v>
      </c>
      <c r="R21" s="12">
        <f t="shared" si="6"/>
        <v>0</v>
      </c>
      <c r="S21" s="12">
        <f t="shared" si="51"/>
        <v>0</v>
      </c>
      <c r="T21" s="11">
        <f t="shared" si="52"/>
        <v>0</v>
      </c>
      <c r="U21" s="47">
        <v>11.6</v>
      </c>
      <c r="V21" s="33">
        <f t="shared" si="7"/>
        <v>0.96666666666666667</v>
      </c>
      <c r="W21" s="47"/>
      <c r="X21" s="12">
        <f t="shared" si="53"/>
        <v>0</v>
      </c>
      <c r="Y21" s="11">
        <f t="shared" si="54"/>
        <v>0</v>
      </c>
      <c r="Z21" s="47">
        <v>700</v>
      </c>
      <c r="AA21" s="33">
        <f t="shared" si="8"/>
        <v>58.333333333333336</v>
      </c>
      <c r="AB21" s="47"/>
      <c r="AC21" s="12">
        <f t="shared" si="55"/>
        <v>0</v>
      </c>
      <c r="AD21" s="11">
        <f t="shared" si="56"/>
        <v>0</v>
      </c>
      <c r="AE21" s="47">
        <v>2027.6</v>
      </c>
      <c r="AF21" s="33">
        <f t="shared" si="9"/>
        <v>168.96666666666667</v>
      </c>
      <c r="AG21" s="47"/>
      <c r="AH21" s="12">
        <f t="shared" si="57"/>
        <v>0</v>
      </c>
      <c r="AI21" s="11">
        <f t="shared" si="58"/>
        <v>0</v>
      </c>
      <c r="AJ21" s="47">
        <v>0</v>
      </c>
      <c r="AK21" s="33">
        <f t="shared" si="10"/>
        <v>0</v>
      </c>
      <c r="AL21" s="47"/>
      <c r="AM21" s="12" t="e">
        <f t="shared" si="59"/>
        <v>#DIV/0!</v>
      </c>
      <c r="AN21" s="11" t="e">
        <f t="shared" si="60"/>
        <v>#DIV/0!</v>
      </c>
      <c r="AO21" s="47"/>
      <c r="AP21" s="33">
        <f t="shared" si="11"/>
        <v>0</v>
      </c>
      <c r="AQ21" s="47"/>
      <c r="AR21" s="12" t="e">
        <f t="shared" si="61"/>
        <v>#DIV/0!</v>
      </c>
      <c r="AS21" s="11" t="e">
        <f t="shared" si="62"/>
        <v>#DIV/0!</v>
      </c>
      <c r="AT21" s="38">
        <v>0</v>
      </c>
      <c r="AU21" s="33">
        <f t="shared" si="12"/>
        <v>0</v>
      </c>
      <c r="AV21" s="47">
        <v>0</v>
      </c>
      <c r="AW21" s="38">
        <v>0</v>
      </c>
      <c r="AX21" s="33">
        <f t="shared" si="13"/>
        <v>0</v>
      </c>
      <c r="AY21" s="47"/>
      <c r="AZ21" s="48">
        <v>6746.6</v>
      </c>
      <c r="BA21" s="33">
        <f t="shared" si="14"/>
        <v>562.2166666666667</v>
      </c>
      <c r="BB21" s="47"/>
      <c r="BC21" s="38">
        <v>0</v>
      </c>
      <c r="BD21" s="33">
        <f t="shared" si="15"/>
        <v>0</v>
      </c>
      <c r="BE21" s="13"/>
      <c r="BF21" s="42">
        <v>0</v>
      </c>
      <c r="BG21" s="33">
        <f t="shared" si="16"/>
        <v>0</v>
      </c>
      <c r="BH21" s="47"/>
      <c r="BI21" s="38">
        <v>0</v>
      </c>
      <c r="BJ21" s="33">
        <f t="shared" si="17"/>
        <v>0</v>
      </c>
      <c r="BK21" s="47">
        <v>0</v>
      </c>
      <c r="BL21" s="38">
        <v>0</v>
      </c>
      <c r="BM21" s="33">
        <f t="shared" si="18"/>
        <v>0</v>
      </c>
      <c r="BN21" s="47">
        <v>0</v>
      </c>
      <c r="BO21" s="12">
        <f t="shared" si="19"/>
        <v>1650</v>
      </c>
      <c r="BP21" s="33">
        <f t="shared" si="20"/>
        <v>137.5</v>
      </c>
      <c r="BQ21" s="12">
        <f t="shared" si="21"/>
        <v>0</v>
      </c>
      <c r="BR21" s="12">
        <f t="shared" si="63"/>
        <v>0</v>
      </c>
      <c r="BS21" s="11">
        <f t="shared" si="64"/>
        <v>0</v>
      </c>
      <c r="BT21" s="47">
        <v>0</v>
      </c>
      <c r="BU21" s="33">
        <f t="shared" si="22"/>
        <v>0</v>
      </c>
      <c r="BV21" s="47"/>
      <c r="BW21" s="47">
        <v>1650</v>
      </c>
      <c r="BX21" s="33">
        <f t="shared" si="23"/>
        <v>137.5</v>
      </c>
      <c r="BY21" s="47"/>
      <c r="BZ21" s="42">
        <v>0</v>
      </c>
      <c r="CA21" s="33">
        <f t="shared" si="24"/>
        <v>0</v>
      </c>
      <c r="CB21" s="47"/>
      <c r="CC21" s="47">
        <v>0</v>
      </c>
      <c r="CD21" s="33">
        <f t="shared" si="25"/>
        <v>0</v>
      </c>
      <c r="CE21" s="47"/>
      <c r="CF21" s="11"/>
      <c r="CG21" s="33">
        <f t="shared" si="26"/>
        <v>0</v>
      </c>
      <c r="CH21" s="47">
        <v>0</v>
      </c>
      <c r="CI21" s="42">
        <v>0</v>
      </c>
      <c r="CJ21" s="33">
        <f t="shared" si="27"/>
        <v>0</v>
      </c>
      <c r="CK21" s="47"/>
      <c r="CL21" s="38">
        <v>0</v>
      </c>
      <c r="CM21" s="33">
        <f t="shared" si="28"/>
        <v>0</v>
      </c>
      <c r="CN21" s="47"/>
      <c r="CO21" s="47">
        <v>0</v>
      </c>
      <c r="CP21" s="33">
        <f t="shared" si="29"/>
        <v>0</v>
      </c>
      <c r="CQ21" s="47"/>
      <c r="CR21" s="47">
        <v>0</v>
      </c>
      <c r="CS21" s="33">
        <f t="shared" si="30"/>
        <v>0</v>
      </c>
      <c r="CT21" s="47"/>
      <c r="CU21" s="38">
        <v>0</v>
      </c>
      <c r="CV21" s="33">
        <f t="shared" si="31"/>
        <v>0</v>
      </c>
      <c r="CW21" s="47"/>
      <c r="CX21" s="42">
        <v>0</v>
      </c>
      <c r="CY21" s="33">
        <f t="shared" si="32"/>
        <v>0</v>
      </c>
      <c r="CZ21" s="47"/>
      <c r="DA21" s="42">
        <v>0</v>
      </c>
      <c r="DB21" s="33">
        <f t="shared" si="33"/>
        <v>0</v>
      </c>
      <c r="DC21" s="47"/>
      <c r="DD21" s="47">
        <v>0</v>
      </c>
      <c r="DE21" s="33">
        <f t="shared" si="34"/>
        <v>0</v>
      </c>
      <c r="DF21" s="47"/>
      <c r="DG21" s="47"/>
      <c r="DH21" s="12">
        <f t="shared" si="65"/>
        <v>11135.8</v>
      </c>
      <c r="DI21" s="33">
        <f t="shared" si="35"/>
        <v>927.98333333333323</v>
      </c>
      <c r="DJ21" s="12">
        <f t="shared" si="36"/>
        <v>0</v>
      </c>
      <c r="DK21" s="42">
        <v>0</v>
      </c>
      <c r="DL21" s="33">
        <f t="shared" si="37"/>
        <v>0</v>
      </c>
      <c r="DM21" s="47"/>
      <c r="DN21" s="47">
        <v>0</v>
      </c>
      <c r="DO21" s="33">
        <f t="shared" si="38"/>
        <v>0</v>
      </c>
      <c r="DP21" s="47"/>
      <c r="DQ21" s="42">
        <v>0</v>
      </c>
      <c r="DR21" s="33">
        <f t="shared" si="39"/>
        <v>0</v>
      </c>
      <c r="DS21" s="47">
        <v>0</v>
      </c>
      <c r="DT21" s="47">
        <v>0</v>
      </c>
      <c r="DU21" s="33">
        <f t="shared" si="40"/>
        <v>0</v>
      </c>
      <c r="DV21" s="47"/>
      <c r="DW21" s="42">
        <v>0</v>
      </c>
      <c r="DX21" s="33">
        <f t="shared" si="41"/>
        <v>0</v>
      </c>
      <c r="DY21" s="47">
        <v>0</v>
      </c>
      <c r="DZ21" s="47">
        <v>460</v>
      </c>
      <c r="EA21" s="33">
        <f t="shared" si="42"/>
        <v>38.333333333333336</v>
      </c>
      <c r="EB21" s="47"/>
      <c r="EC21" s="47"/>
      <c r="ED21" s="12">
        <f t="shared" si="66"/>
        <v>460</v>
      </c>
      <c r="EE21" s="33">
        <f t="shared" si="43"/>
        <v>38.333333333333336</v>
      </c>
      <c r="EF21" s="12"/>
    </row>
    <row r="22" spans="1:144" s="15" customFormat="1" ht="20.25" customHeight="1">
      <c r="A22" s="21">
        <v>13</v>
      </c>
      <c r="B22" s="37" t="s">
        <v>68</v>
      </c>
      <c r="C22" s="38">
        <v>9267.5</v>
      </c>
      <c r="D22" s="38">
        <f t="shared" si="44"/>
        <v>20742.3</v>
      </c>
      <c r="E22" s="38">
        <v>11474.8</v>
      </c>
      <c r="F22" s="25">
        <f t="shared" si="0"/>
        <v>161551.10100000002</v>
      </c>
      <c r="G22" s="33">
        <f t="shared" si="45"/>
        <v>13462.591750000001</v>
      </c>
      <c r="H22" s="12">
        <f t="shared" si="1"/>
        <v>0</v>
      </c>
      <c r="I22" s="12">
        <f t="shared" si="46"/>
        <v>0</v>
      </c>
      <c r="J22" s="12">
        <f t="shared" si="47"/>
        <v>0</v>
      </c>
      <c r="K22" s="12">
        <f t="shared" si="2"/>
        <v>65320.001000000004</v>
      </c>
      <c r="L22" s="33">
        <f t="shared" si="3"/>
        <v>5443.3334166666673</v>
      </c>
      <c r="M22" s="12">
        <f t="shared" si="48"/>
        <v>0</v>
      </c>
      <c r="N22" s="12">
        <f t="shared" si="49"/>
        <v>0</v>
      </c>
      <c r="O22" s="12">
        <f t="shared" si="50"/>
        <v>0</v>
      </c>
      <c r="P22" s="12">
        <f t="shared" si="4"/>
        <v>23170</v>
      </c>
      <c r="Q22" s="33">
        <f t="shared" si="5"/>
        <v>1930.8333333333333</v>
      </c>
      <c r="R22" s="12">
        <f t="shared" si="6"/>
        <v>0</v>
      </c>
      <c r="S22" s="12">
        <f t="shared" si="51"/>
        <v>0</v>
      </c>
      <c r="T22" s="11">
        <f t="shared" si="52"/>
        <v>0</v>
      </c>
      <c r="U22" s="47">
        <v>6170</v>
      </c>
      <c r="V22" s="33">
        <f t="shared" si="7"/>
        <v>514.16666666666663</v>
      </c>
      <c r="W22" s="47"/>
      <c r="X22" s="12">
        <f t="shared" si="53"/>
        <v>0</v>
      </c>
      <c r="Y22" s="11">
        <f t="shared" si="54"/>
        <v>0</v>
      </c>
      <c r="Z22" s="47">
        <v>13500.001</v>
      </c>
      <c r="AA22" s="33">
        <f t="shared" si="8"/>
        <v>1125.0000833333334</v>
      </c>
      <c r="AB22" s="47"/>
      <c r="AC22" s="12">
        <f t="shared" si="55"/>
        <v>0</v>
      </c>
      <c r="AD22" s="11">
        <f t="shared" si="56"/>
        <v>0</v>
      </c>
      <c r="AE22" s="47">
        <v>17000</v>
      </c>
      <c r="AF22" s="33">
        <f t="shared" si="9"/>
        <v>1416.6666666666667</v>
      </c>
      <c r="AG22" s="47"/>
      <c r="AH22" s="12">
        <f t="shared" si="57"/>
        <v>0</v>
      </c>
      <c r="AI22" s="11">
        <f t="shared" si="58"/>
        <v>0</v>
      </c>
      <c r="AJ22" s="47">
        <v>1470</v>
      </c>
      <c r="AK22" s="33">
        <f t="shared" si="10"/>
        <v>122.5</v>
      </c>
      <c r="AL22" s="47"/>
      <c r="AM22" s="12">
        <f t="shared" si="59"/>
        <v>0</v>
      </c>
      <c r="AN22" s="11">
        <f t="shared" si="60"/>
        <v>0</v>
      </c>
      <c r="AO22" s="47"/>
      <c r="AP22" s="33">
        <f t="shared" si="11"/>
        <v>0</v>
      </c>
      <c r="AQ22" s="47"/>
      <c r="AR22" s="12" t="e">
        <f t="shared" si="61"/>
        <v>#DIV/0!</v>
      </c>
      <c r="AS22" s="11" t="e">
        <f t="shared" si="62"/>
        <v>#DIV/0!</v>
      </c>
      <c r="AT22" s="38">
        <v>0</v>
      </c>
      <c r="AU22" s="33">
        <f t="shared" si="12"/>
        <v>0</v>
      </c>
      <c r="AV22" s="47">
        <v>0</v>
      </c>
      <c r="AW22" s="38">
        <v>0</v>
      </c>
      <c r="AX22" s="33">
        <f t="shared" si="13"/>
        <v>0</v>
      </c>
      <c r="AY22" s="47"/>
      <c r="AZ22" s="48">
        <v>58775.8</v>
      </c>
      <c r="BA22" s="33">
        <f t="shared" si="14"/>
        <v>4897.9833333333336</v>
      </c>
      <c r="BB22" s="47"/>
      <c r="BC22" s="38">
        <v>0</v>
      </c>
      <c r="BD22" s="33">
        <f t="shared" si="15"/>
        <v>0</v>
      </c>
      <c r="BE22" s="13"/>
      <c r="BF22" s="42">
        <v>0</v>
      </c>
      <c r="BG22" s="33">
        <f t="shared" si="16"/>
        <v>0</v>
      </c>
      <c r="BH22" s="47"/>
      <c r="BI22" s="38">
        <v>0</v>
      </c>
      <c r="BJ22" s="33">
        <f t="shared" si="17"/>
        <v>0</v>
      </c>
      <c r="BK22" s="47">
        <v>0</v>
      </c>
      <c r="BL22" s="38">
        <v>0</v>
      </c>
      <c r="BM22" s="33">
        <f t="shared" si="18"/>
        <v>0</v>
      </c>
      <c r="BN22" s="47">
        <v>0</v>
      </c>
      <c r="BO22" s="12">
        <f t="shared" si="19"/>
        <v>400</v>
      </c>
      <c r="BP22" s="33">
        <f t="shared" si="20"/>
        <v>33.333333333333336</v>
      </c>
      <c r="BQ22" s="12">
        <f t="shared" si="21"/>
        <v>0</v>
      </c>
      <c r="BR22" s="12">
        <f t="shared" si="63"/>
        <v>0</v>
      </c>
      <c r="BS22" s="11">
        <f t="shared" si="64"/>
        <v>0</v>
      </c>
      <c r="BT22" s="47">
        <v>400</v>
      </c>
      <c r="BU22" s="33">
        <f t="shared" si="22"/>
        <v>33.333333333333336</v>
      </c>
      <c r="BV22" s="47"/>
      <c r="BW22" s="47">
        <v>0</v>
      </c>
      <c r="BX22" s="33">
        <f t="shared" si="23"/>
        <v>0</v>
      </c>
      <c r="BY22" s="47"/>
      <c r="BZ22" s="42">
        <v>0</v>
      </c>
      <c r="CA22" s="33">
        <f t="shared" si="24"/>
        <v>0</v>
      </c>
      <c r="CB22" s="47"/>
      <c r="CC22" s="47">
        <v>0</v>
      </c>
      <c r="CD22" s="33">
        <f t="shared" si="25"/>
        <v>0</v>
      </c>
      <c r="CE22" s="47"/>
      <c r="CF22" s="11"/>
      <c r="CG22" s="33">
        <f t="shared" si="26"/>
        <v>0</v>
      </c>
      <c r="CH22" s="47">
        <v>0</v>
      </c>
      <c r="CI22" s="42">
        <v>0</v>
      </c>
      <c r="CJ22" s="33">
        <f t="shared" si="27"/>
        <v>0</v>
      </c>
      <c r="CK22" s="47"/>
      <c r="CL22" s="38">
        <v>0</v>
      </c>
      <c r="CM22" s="33">
        <f t="shared" si="28"/>
        <v>0</v>
      </c>
      <c r="CN22" s="47"/>
      <c r="CO22" s="47">
        <v>22580</v>
      </c>
      <c r="CP22" s="33">
        <f t="shared" si="29"/>
        <v>1881.6666666666667</v>
      </c>
      <c r="CQ22" s="47"/>
      <c r="CR22" s="47">
        <v>6000</v>
      </c>
      <c r="CS22" s="33">
        <f t="shared" si="30"/>
        <v>500</v>
      </c>
      <c r="CT22" s="47"/>
      <c r="CU22" s="38">
        <v>4000</v>
      </c>
      <c r="CV22" s="33">
        <f t="shared" si="31"/>
        <v>333.33333333333331</v>
      </c>
      <c r="CW22" s="47"/>
      <c r="CX22" s="42">
        <v>0</v>
      </c>
      <c r="CY22" s="33">
        <f t="shared" si="32"/>
        <v>0</v>
      </c>
      <c r="CZ22" s="47"/>
      <c r="DA22" s="42">
        <v>0</v>
      </c>
      <c r="DB22" s="33">
        <f t="shared" si="33"/>
        <v>0</v>
      </c>
      <c r="DC22" s="47"/>
      <c r="DD22" s="47">
        <v>200</v>
      </c>
      <c r="DE22" s="33">
        <f t="shared" si="34"/>
        <v>16.666666666666668</v>
      </c>
      <c r="DF22" s="47"/>
      <c r="DG22" s="47"/>
      <c r="DH22" s="12">
        <f t="shared" si="65"/>
        <v>124095.80100000001</v>
      </c>
      <c r="DI22" s="33">
        <f t="shared" si="35"/>
        <v>10341.31675</v>
      </c>
      <c r="DJ22" s="12">
        <f t="shared" si="36"/>
        <v>0</v>
      </c>
      <c r="DK22" s="42">
        <v>0</v>
      </c>
      <c r="DL22" s="33">
        <f t="shared" si="37"/>
        <v>0</v>
      </c>
      <c r="DM22" s="47"/>
      <c r="DN22" s="47">
        <v>37455.300000000003</v>
      </c>
      <c r="DO22" s="33">
        <f t="shared" si="38"/>
        <v>3121.2750000000001</v>
      </c>
      <c r="DP22" s="47"/>
      <c r="DQ22" s="42">
        <v>0</v>
      </c>
      <c r="DR22" s="33">
        <f t="shared" si="39"/>
        <v>0</v>
      </c>
      <c r="DS22" s="47">
        <v>0</v>
      </c>
      <c r="DT22" s="47">
        <v>0</v>
      </c>
      <c r="DU22" s="33">
        <f t="shared" si="40"/>
        <v>0</v>
      </c>
      <c r="DV22" s="47"/>
      <c r="DW22" s="42">
        <v>0</v>
      </c>
      <c r="DX22" s="33">
        <f t="shared" si="41"/>
        <v>0</v>
      </c>
      <c r="DY22" s="47">
        <v>0</v>
      </c>
      <c r="DZ22" s="47">
        <v>4210</v>
      </c>
      <c r="EA22" s="33">
        <f t="shared" si="42"/>
        <v>350.83333333333331</v>
      </c>
      <c r="EB22" s="47"/>
      <c r="EC22" s="47"/>
      <c r="ED22" s="12">
        <f t="shared" si="66"/>
        <v>41665.300000000003</v>
      </c>
      <c r="EE22" s="33">
        <f t="shared" si="43"/>
        <v>3472.1083333333336</v>
      </c>
      <c r="EF22" s="12"/>
      <c r="EI22" s="14"/>
      <c r="EK22" s="14"/>
      <c r="EL22" s="14"/>
      <c r="EN22" s="14"/>
    </row>
    <row r="23" spans="1:144" s="15" customFormat="1" ht="20.25" customHeight="1">
      <c r="A23" s="21">
        <v>14</v>
      </c>
      <c r="B23" s="37" t="s">
        <v>69</v>
      </c>
      <c r="C23" s="38">
        <v>22105.1</v>
      </c>
      <c r="D23" s="38">
        <f t="shared" si="44"/>
        <v>43849.899999999994</v>
      </c>
      <c r="E23" s="38">
        <v>21744.799999999999</v>
      </c>
      <c r="F23" s="25">
        <f t="shared" si="0"/>
        <v>86986.2</v>
      </c>
      <c r="G23" s="33">
        <f t="shared" si="45"/>
        <v>7248.8499999999995</v>
      </c>
      <c r="H23" s="12">
        <f t="shared" si="1"/>
        <v>0</v>
      </c>
      <c r="I23" s="12">
        <f t="shared" si="46"/>
        <v>0</v>
      </c>
      <c r="J23" s="12">
        <f t="shared" si="47"/>
        <v>0</v>
      </c>
      <c r="K23" s="12">
        <f t="shared" si="2"/>
        <v>25810</v>
      </c>
      <c r="L23" s="33">
        <f t="shared" si="3"/>
        <v>2150.8333333333335</v>
      </c>
      <c r="M23" s="12">
        <f t="shared" si="48"/>
        <v>0</v>
      </c>
      <c r="N23" s="12">
        <f t="shared" si="49"/>
        <v>0</v>
      </c>
      <c r="O23" s="12">
        <f t="shared" si="50"/>
        <v>0</v>
      </c>
      <c r="P23" s="12">
        <f t="shared" si="4"/>
        <v>8950</v>
      </c>
      <c r="Q23" s="33">
        <f t="shared" si="5"/>
        <v>745.83333333333337</v>
      </c>
      <c r="R23" s="12">
        <f t="shared" si="6"/>
        <v>0</v>
      </c>
      <c r="S23" s="12">
        <f t="shared" si="51"/>
        <v>0</v>
      </c>
      <c r="T23" s="11">
        <f t="shared" si="52"/>
        <v>0</v>
      </c>
      <c r="U23" s="47">
        <v>950</v>
      </c>
      <c r="V23" s="33">
        <f t="shared" si="7"/>
        <v>79.166666666666671</v>
      </c>
      <c r="W23" s="47"/>
      <c r="X23" s="12">
        <f t="shared" si="53"/>
        <v>0</v>
      </c>
      <c r="Y23" s="11">
        <f t="shared" si="54"/>
        <v>0</v>
      </c>
      <c r="Z23" s="47">
        <v>10800</v>
      </c>
      <c r="AA23" s="33">
        <f t="shared" si="8"/>
        <v>900</v>
      </c>
      <c r="AB23" s="47"/>
      <c r="AC23" s="12">
        <f t="shared" si="55"/>
        <v>0</v>
      </c>
      <c r="AD23" s="11">
        <f t="shared" si="56"/>
        <v>0</v>
      </c>
      <c r="AE23" s="47">
        <v>8000</v>
      </c>
      <c r="AF23" s="33">
        <f t="shared" si="9"/>
        <v>666.66666666666663</v>
      </c>
      <c r="AG23" s="47"/>
      <c r="AH23" s="12">
        <f t="shared" si="57"/>
        <v>0</v>
      </c>
      <c r="AI23" s="11">
        <f t="shared" si="58"/>
        <v>0</v>
      </c>
      <c r="AJ23" s="47">
        <v>460</v>
      </c>
      <c r="AK23" s="33">
        <f t="shared" si="10"/>
        <v>38.333333333333336</v>
      </c>
      <c r="AL23" s="47"/>
      <c r="AM23" s="12">
        <f t="shared" si="59"/>
        <v>0</v>
      </c>
      <c r="AN23" s="11">
        <f t="shared" si="60"/>
        <v>0</v>
      </c>
      <c r="AO23" s="47"/>
      <c r="AP23" s="33">
        <f t="shared" si="11"/>
        <v>0</v>
      </c>
      <c r="AQ23" s="47"/>
      <c r="AR23" s="12" t="e">
        <f t="shared" si="61"/>
        <v>#DIV/0!</v>
      </c>
      <c r="AS23" s="11" t="e">
        <f t="shared" si="62"/>
        <v>#DIV/0!</v>
      </c>
      <c r="AT23" s="38">
        <v>0</v>
      </c>
      <c r="AU23" s="33">
        <f t="shared" si="12"/>
        <v>0</v>
      </c>
      <c r="AV23" s="47">
        <v>0</v>
      </c>
      <c r="AW23" s="38">
        <v>0</v>
      </c>
      <c r="AX23" s="33">
        <f t="shared" si="13"/>
        <v>0</v>
      </c>
      <c r="AY23" s="47"/>
      <c r="AZ23" s="48">
        <v>54423.3</v>
      </c>
      <c r="BA23" s="33">
        <f t="shared" si="14"/>
        <v>4535.2750000000005</v>
      </c>
      <c r="BB23" s="47"/>
      <c r="BC23" s="38">
        <v>0</v>
      </c>
      <c r="BD23" s="33">
        <f t="shared" si="15"/>
        <v>0</v>
      </c>
      <c r="BE23" s="13"/>
      <c r="BF23" s="42">
        <v>1166.9000000000001</v>
      </c>
      <c r="BG23" s="33">
        <f t="shared" si="16"/>
        <v>97.241666666666674</v>
      </c>
      <c r="BH23" s="47"/>
      <c r="BI23" s="38">
        <v>0</v>
      </c>
      <c r="BJ23" s="33">
        <f t="shared" si="17"/>
        <v>0</v>
      </c>
      <c r="BK23" s="47">
        <v>0</v>
      </c>
      <c r="BL23" s="38">
        <v>0</v>
      </c>
      <c r="BM23" s="33">
        <f t="shared" si="18"/>
        <v>0</v>
      </c>
      <c r="BN23" s="47">
        <v>0</v>
      </c>
      <c r="BO23" s="12">
        <f t="shared" si="19"/>
        <v>1200</v>
      </c>
      <c r="BP23" s="33">
        <f t="shared" si="20"/>
        <v>100</v>
      </c>
      <c r="BQ23" s="12">
        <f t="shared" si="21"/>
        <v>0</v>
      </c>
      <c r="BR23" s="12">
        <f t="shared" si="63"/>
        <v>0</v>
      </c>
      <c r="BS23" s="11">
        <f t="shared" si="64"/>
        <v>0</v>
      </c>
      <c r="BT23" s="47">
        <v>1200</v>
      </c>
      <c r="BU23" s="33">
        <f t="shared" si="22"/>
        <v>100</v>
      </c>
      <c r="BV23" s="47"/>
      <c r="BW23" s="47">
        <v>0</v>
      </c>
      <c r="BX23" s="33">
        <f t="shared" si="23"/>
        <v>0</v>
      </c>
      <c r="BY23" s="47"/>
      <c r="BZ23" s="42">
        <v>0</v>
      </c>
      <c r="CA23" s="33">
        <f t="shared" si="24"/>
        <v>0</v>
      </c>
      <c r="CB23" s="47"/>
      <c r="CC23" s="47">
        <v>0</v>
      </c>
      <c r="CD23" s="33">
        <f t="shared" si="25"/>
        <v>0</v>
      </c>
      <c r="CE23" s="47"/>
      <c r="CF23" s="11"/>
      <c r="CG23" s="33">
        <f t="shared" si="26"/>
        <v>0</v>
      </c>
      <c r="CH23" s="47">
        <v>0</v>
      </c>
      <c r="CI23" s="42">
        <v>0</v>
      </c>
      <c r="CJ23" s="33">
        <f t="shared" si="27"/>
        <v>0</v>
      </c>
      <c r="CK23" s="47"/>
      <c r="CL23" s="38">
        <v>0</v>
      </c>
      <c r="CM23" s="33">
        <f t="shared" si="28"/>
        <v>0</v>
      </c>
      <c r="CN23" s="47"/>
      <c r="CO23" s="47">
        <v>4400</v>
      </c>
      <c r="CP23" s="33">
        <f t="shared" si="29"/>
        <v>366.66666666666669</v>
      </c>
      <c r="CQ23" s="47"/>
      <c r="CR23" s="47">
        <v>1640</v>
      </c>
      <c r="CS23" s="33">
        <f t="shared" si="30"/>
        <v>136.66666666666666</v>
      </c>
      <c r="CT23" s="47"/>
      <c r="CU23" s="38">
        <v>0</v>
      </c>
      <c r="CV23" s="33">
        <f t="shared" si="31"/>
        <v>0</v>
      </c>
      <c r="CW23" s="47"/>
      <c r="CX23" s="42">
        <v>0</v>
      </c>
      <c r="CY23" s="33">
        <f t="shared" si="32"/>
        <v>0</v>
      </c>
      <c r="CZ23" s="47"/>
      <c r="DA23" s="42">
        <v>0</v>
      </c>
      <c r="DB23" s="33">
        <f t="shared" si="33"/>
        <v>0</v>
      </c>
      <c r="DC23" s="47"/>
      <c r="DD23" s="47">
        <v>0</v>
      </c>
      <c r="DE23" s="33">
        <f t="shared" si="34"/>
        <v>0</v>
      </c>
      <c r="DF23" s="47"/>
      <c r="DG23" s="47"/>
      <c r="DH23" s="12">
        <f t="shared" si="65"/>
        <v>81400.2</v>
      </c>
      <c r="DI23" s="33">
        <f t="shared" si="35"/>
        <v>6783.3499999999995</v>
      </c>
      <c r="DJ23" s="12">
        <f t="shared" si="36"/>
        <v>0</v>
      </c>
      <c r="DK23" s="42">
        <v>0</v>
      </c>
      <c r="DL23" s="33">
        <f t="shared" si="37"/>
        <v>0</v>
      </c>
      <c r="DM23" s="47"/>
      <c r="DN23" s="47">
        <v>5586</v>
      </c>
      <c r="DO23" s="33">
        <f t="shared" si="38"/>
        <v>465.5</v>
      </c>
      <c r="DP23" s="47"/>
      <c r="DQ23" s="42">
        <v>0</v>
      </c>
      <c r="DR23" s="33">
        <f t="shared" si="39"/>
        <v>0</v>
      </c>
      <c r="DS23" s="47">
        <v>0</v>
      </c>
      <c r="DT23" s="47">
        <v>0</v>
      </c>
      <c r="DU23" s="33">
        <f t="shared" si="40"/>
        <v>0</v>
      </c>
      <c r="DV23" s="47"/>
      <c r="DW23" s="42">
        <v>0</v>
      </c>
      <c r="DX23" s="33">
        <f t="shared" si="41"/>
        <v>0</v>
      </c>
      <c r="DY23" s="47">
        <v>0</v>
      </c>
      <c r="DZ23" s="47">
        <v>4140.8</v>
      </c>
      <c r="EA23" s="33">
        <f t="shared" si="42"/>
        <v>345.06666666666666</v>
      </c>
      <c r="EB23" s="47"/>
      <c r="EC23" s="47"/>
      <c r="ED23" s="12">
        <f t="shared" si="66"/>
        <v>9726.7999999999993</v>
      </c>
      <c r="EE23" s="33">
        <f t="shared" si="43"/>
        <v>810.56666666666661</v>
      </c>
      <c r="EF23" s="12"/>
      <c r="EI23" s="14"/>
      <c r="EK23" s="14"/>
      <c r="EL23" s="14"/>
      <c r="EN23" s="14"/>
    </row>
    <row r="24" spans="1:144" s="15" customFormat="1" ht="20.25" customHeight="1">
      <c r="A24" s="21">
        <v>15</v>
      </c>
      <c r="B24" s="72" t="s">
        <v>70</v>
      </c>
      <c r="C24" s="38">
        <v>249.4</v>
      </c>
      <c r="D24" s="38">
        <f t="shared" si="44"/>
        <v>1386.2</v>
      </c>
      <c r="E24" s="38">
        <v>1136.8</v>
      </c>
      <c r="F24" s="25">
        <f t="shared" si="0"/>
        <v>15394.3</v>
      </c>
      <c r="G24" s="33">
        <f t="shared" si="45"/>
        <v>1282.8583333333333</v>
      </c>
      <c r="H24" s="12">
        <f t="shared" si="1"/>
        <v>0</v>
      </c>
      <c r="I24" s="12">
        <f t="shared" si="46"/>
        <v>0</v>
      </c>
      <c r="J24" s="12">
        <f t="shared" si="47"/>
        <v>0</v>
      </c>
      <c r="K24" s="12">
        <f t="shared" si="2"/>
        <v>7042.8</v>
      </c>
      <c r="L24" s="33">
        <f t="shared" si="3"/>
        <v>586.9</v>
      </c>
      <c r="M24" s="12">
        <f t="shared" si="48"/>
        <v>0</v>
      </c>
      <c r="N24" s="12">
        <f t="shared" si="49"/>
        <v>0</v>
      </c>
      <c r="O24" s="12">
        <f t="shared" si="50"/>
        <v>0</v>
      </c>
      <c r="P24" s="12">
        <f t="shared" si="4"/>
        <v>4300.1000000000004</v>
      </c>
      <c r="Q24" s="33">
        <f t="shared" si="5"/>
        <v>358.3416666666667</v>
      </c>
      <c r="R24" s="12">
        <f t="shared" si="6"/>
        <v>0</v>
      </c>
      <c r="S24" s="12">
        <f t="shared" si="51"/>
        <v>0</v>
      </c>
      <c r="T24" s="11">
        <f t="shared" si="52"/>
        <v>0</v>
      </c>
      <c r="U24" s="47">
        <v>1177.5999999999999</v>
      </c>
      <c r="V24" s="33">
        <f t="shared" si="7"/>
        <v>98.133333333333326</v>
      </c>
      <c r="W24" s="47"/>
      <c r="X24" s="12">
        <f t="shared" si="53"/>
        <v>0</v>
      </c>
      <c r="Y24" s="11">
        <f t="shared" si="54"/>
        <v>0</v>
      </c>
      <c r="Z24" s="47">
        <v>1687.4</v>
      </c>
      <c r="AA24" s="33">
        <f t="shared" si="8"/>
        <v>140.61666666666667</v>
      </c>
      <c r="AB24" s="47"/>
      <c r="AC24" s="12">
        <f t="shared" si="55"/>
        <v>0</v>
      </c>
      <c r="AD24" s="11">
        <f t="shared" si="56"/>
        <v>0</v>
      </c>
      <c r="AE24" s="47">
        <v>3122.5</v>
      </c>
      <c r="AF24" s="33">
        <f t="shared" si="9"/>
        <v>260.20833333333331</v>
      </c>
      <c r="AG24" s="47"/>
      <c r="AH24" s="12">
        <f t="shared" si="57"/>
        <v>0</v>
      </c>
      <c r="AI24" s="11">
        <f t="shared" si="58"/>
        <v>0</v>
      </c>
      <c r="AJ24" s="47">
        <v>80</v>
      </c>
      <c r="AK24" s="33">
        <f t="shared" si="10"/>
        <v>6.666666666666667</v>
      </c>
      <c r="AL24" s="47"/>
      <c r="AM24" s="12">
        <f t="shared" si="59"/>
        <v>0</v>
      </c>
      <c r="AN24" s="11">
        <f t="shared" si="60"/>
        <v>0</v>
      </c>
      <c r="AO24" s="47"/>
      <c r="AP24" s="33">
        <f t="shared" si="11"/>
        <v>0</v>
      </c>
      <c r="AQ24" s="47"/>
      <c r="AR24" s="12" t="e">
        <f t="shared" si="61"/>
        <v>#DIV/0!</v>
      </c>
      <c r="AS24" s="11" t="e">
        <f t="shared" si="62"/>
        <v>#DIV/0!</v>
      </c>
      <c r="AT24" s="38">
        <v>0</v>
      </c>
      <c r="AU24" s="33">
        <f t="shared" si="12"/>
        <v>0</v>
      </c>
      <c r="AV24" s="47">
        <v>0</v>
      </c>
      <c r="AW24" s="38">
        <v>0</v>
      </c>
      <c r="AX24" s="33">
        <f t="shared" si="13"/>
        <v>0</v>
      </c>
      <c r="AY24" s="47"/>
      <c r="AZ24" s="48">
        <v>8351.5</v>
      </c>
      <c r="BA24" s="33">
        <f t="shared" si="14"/>
        <v>695.95833333333337</v>
      </c>
      <c r="BB24" s="47"/>
      <c r="BC24" s="38">
        <v>0</v>
      </c>
      <c r="BD24" s="33">
        <f t="shared" si="15"/>
        <v>0</v>
      </c>
      <c r="BE24" s="13"/>
      <c r="BF24" s="42">
        <v>0</v>
      </c>
      <c r="BG24" s="33">
        <f t="shared" si="16"/>
        <v>0</v>
      </c>
      <c r="BH24" s="47"/>
      <c r="BI24" s="38">
        <v>0</v>
      </c>
      <c r="BJ24" s="33">
        <f t="shared" si="17"/>
        <v>0</v>
      </c>
      <c r="BK24" s="47">
        <v>0</v>
      </c>
      <c r="BL24" s="38">
        <v>0</v>
      </c>
      <c r="BM24" s="33">
        <f t="shared" si="18"/>
        <v>0</v>
      </c>
      <c r="BN24" s="47">
        <v>0</v>
      </c>
      <c r="BO24" s="12">
        <f t="shared" si="19"/>
        <v>497.3</v>
      </c>
      <c r="BP24" s="33">
        <f t="shared" si="20"/>
        <v>41.44166666666667</v>
      </c>
      <c r="BQ24" s="12">
        <f t="shared" si="21"/>
        <v>0</v>
      </c>
      <c r="BR24" s="12">
        <f t="shared" si="63"/>
        <v>0</v>
      </c>
      <c r="BS24" s="11">
        <f t="shared" si="64"/>
        <v>0</v>
      </c>
      <c r="BT24" s="47">
        <v>283.5</v>
      </c>
      <c r="BU24" s="33">
        <f t="shared" si="22"/>
        <v>23.625</v>
      </c>
      <c r="BV24" s="47"/>
      <c r="BW24" s="47">
        <v>213.8</v>
      </c>
      <c r="BX24" s="33">
        <f t="shared" si="23"/>
        <v>17.816666666666666</v>
      </c>
      <c r="BY24" s="47"/>
      <c r="BZ24" s="42">
        <v>0</v>
      </c>
      <c r="CA24" s="33">
        <f t="shared" si="24"/>
        <v>0</v>
      </c>
      <c r="CB24" s="47"/>
      <c r="CC24" s="47">
        <v>0</v>
      </c>
      <c r="CD24" s="33">
        <f t="shared" si="25"/>
        <v>0</v>
      </c>
      <c r="CE24" s="47"/>
      <c r="CF24" s="11"/>
      <c r="CG24" s="33">
        <f t="shared" si="26"/>
        <v>0</v>
      </c>
      <c r="CH24" s="47">
        <v>0</v>
      </c>
      <c r="CI24" s="42">
        <v>0</v>
      </c>
      <c r="CJ24" s="33">
        <f t="shared" si="27"/>
        <v>0</v>
      </c>
      <c r="CK24" s="47"/>
      <c r="CL24" s="38">
        <v>0</v>
      </c>
      <c r="CM24" s="33">
        <f t="shared" si="28"/>
        <v>0</v>
      </c>
      <c r="CN24" s="47"/>
      <c r="CO24" s="47">
        <v>478</v>
      </c>
      <c r="CP24" s="33">
        <f t="shared" si="29"/>
        <v>39.833333333333336</v>
      </c>
      <c r="CQ24" s="47"/>
      <c r="CR24" s="47">
        <v>478</v>
      </c>
      <c r="CS24" s="33">
        <f t="shared" si="30"/>
        <v>39.833333333333336</v>
      </c>
      <c r="CT24" s="47"/>
      <c r="CU24" s="38">
        <v>0</v>
      </c>
      <c r="CV24" s="33">
        <f t="shared" si="31"/>
        <v>0</v>
      </c>
      <c r="CW24" s="47"/>
      <c r="CX24" s="42">
        <v>0</v>
      </c>
      <c r="CY24" s="33">
        <f t="shared" si="32"/>
        <v>0</v>
      </c>
      <c r="CZ24" s="47"/>
      <c r="DA24" s="42">
        <v>0</v>
      </c>
      <c r="DB24" s="33">
        <f t="shared" si="33"/>
        <v>0</v>
      </c>
      <c r="DC24" s="47"/>
      <c r="DD24" s="47">
        <v>0</v>
      </c>
      <c r="DE24" s="33">
        <f t="shared" si="34"/>
        <v>0</v>
      </c>
      <c r="DF24" s="47"/>
      <c r="DG24" s="47"/>
      <c r="DH24" s="12">
        <f t="shared" si="65"/>
        <v>15394.3</v>
      </c>
      <c r="DI24" s="33">
        <f t="shared" si="35"/>
        <v>1282.8583333333333</v>
      </c>
      <c r="DJ24" s="12">
        <f t="shared" si="36"/>
        <v>0</v>
      </c>
      <c r="DK24" s="42">
        <v>0</v>
      </c>
      <c r="DL24" s="33">
        <f t="shared" si="37"/>
        <v>0</v>
      </c>
      <c r="DM24" s="47"/>
      <c r="DN24" s="47">
        <v>0</v>
      </c>
      <c r="DO24" s="33">
        <f t="shared" si="38"/>
        <v>0</v>
      </c>
      <c r="DP24" s="47"/>
      <c r="DQ24" s="42">
        <v>0</v>
      </c>
      <c r="DR24" s="33">
        <f t="shared" si="39"/>
        <v>0</v>
      </c>
      <c r="DS24" s="47">
        <v>0</v>
      </c>
      <c r="DT24" s="47">
        <v>0</v>
      </c>
      <c r="DU24" s="33">
        <f t="shared" si="40"/>
        <v>0</v>
      </c>
      <c r="DV24" s="47"/>
      <c r="DW24" s="42">
        <v>0</v>
      </c>
      <c r="DX24" s="33">
        <f t="shared" si="41"/>
        <v>0</v>
      </c>
      <c r="DY24" s="47">
        <v>0</v>
      </c>
      <c r="DZ24" s="47">
        <v>770</v>
      </c>
      <c r="EA24" s="33">
        <f t="shared" si="42"/>
        <v>64.166666666666671</v>
      </c>
      <c r="EB24" s="47"/>
      <c r="EC24" s="47"/>
      <c r="ED24" s="12">
        <f t="shared" si="66"/>
        <v>770</v>
      </c>
      <c r="EE24" s="33">
        <f t="shared" si="43"/>
        <v>64.166666666666671</v>
      </c>
      <c r="EF24" s="12"/>
      <c r="EI24" s="14"/>
      <c r="EK24" s="14"/>
      <c r="EL24" s="14"/>
      <c r="EN24" s="14"/>
    </row>
    <row r="25" spans="1:144" s="15" customFormat="1" ht="20.25" customHeight="1">
      <c r="A25" s="21">
        <v>16</v>
      </c>
      <c r="B25" s="72" t="s">
        <v>71</v>
      </c>
      <c r="C25" s="38">
        <v>0.6</v>
      </c>
      <c r="D25" s="38"/>
      <c r="E25" s="38">
        <v>5147</v>
      </c>
      <c r="F25" s="25">
        <f t="shared" si="0"/>
        <v>24198.699999999997</v>
      </c>
      <c r="G25" s="33">
        <f t="shared" si="45"/>
        <v>2016.5583333333332</v>
      </c>
      <c r="H25" s="12">
        <f t="shared" si="1"/>
        <v>0</v>
      </c>
      <c r="I25" s="12">
        <f t="shared" si="46"/>
        <v>0</v>
      </c>
      <c r="J25" s="12">
        <f t="shared" si="47"/>
        <v>0</v>
      </c>
      <c r="K25" s="12">
        <f t="shared" si="2"/>
        <v>8840.2999999999993</v>
      </c>
      <c r="L25" s="33">
        <f t="shared" si="3"/>
        <v>736.69166666666661</v>
      </c>
      <c r="M25" s="12">
        <f t="shared" si="48"/>
        <v>0</v>
      </c>
      <c r="N25" s="12">
        <f t="shared" si="49"/>
        <v>0</v>
      </c>
      <c r="O25" s="12">
        <f t="shared" si="50"/>
        <v>0</v>
      </c>
      <c r="P25" s="12">
        <f t="shared" si="4"/>
        <v>2225.6999999999998</v>
      </c>
      <c r="Q25" s="33">
        <f t="shared" si="5"/>
        <v>185.47499999999999</v>
      </c>
      <c r="R25" s="12">
        <f t="shared" si="6"/>
        <v>0</v>
      </c>
      <c r="S25" s="12">
        <f t="shared" si="51"/>
        <v>0</v>
      </c>
      <c r="T25" s="11">
        <f t="shared" si="52"/>
        <v>0</v>
      </c>
      <c r="U25" s="47">
        <v>46.2</v>
      </c>
      <c r="V25" s="33">
        <f t="shared" si="7"/>
        <v>3.85</v>
      </c>
      <c r="W25" s="47"/>
      <c r="X25" s="12">
        <f t="shared" si="53"/>
        <v>0</v>
      </c>
      <c r="Y25" s="11">
        <f t="shared" si="54"/>
        <v>0</v>
      </c>
      <c r="Z25" s="47">
        <v>2244.6</v>
      </c>
      <c r="AA25" s="33">
        <f t="shared" si="8"/>
        <v>187.04999999999998</v>
      </c>
      <c r="AB25" s="47"/>
      <c r="AC25" s="12">
        <f t="shared" si="55"/>
        <v>0</v>
      </c>
      <c r="AD25" s="11">
        <f t="shared" si="56"/>
        <v>0</v>
      </c>
      <c r="AE25" s="47">
        <v>2179.5</v>
      </c>
      <c r="AF25" s="33">
        <f t="shared" si="9"/>
        <v>181.625</v>
      </c>
      <c r="AG25" s="47"/>
      <c r="AH25" s="12">
        <f t="shared" si="57"/>
        <v>0</v>
      </c>
      <c r="AI25" s="11">
        <f t="shared" si="58"/>
        <v>0</v>
      </c>
      <c r="AJ25" s="47">
        <v>20</v>
      </c>
      <c r="AK25" s="33">
        <f t="shared" si="10"/>
        <v>1.6666666666666667</v>
      </c>
      <c r="AL25" s="47"/>
      <c r="AM25" s="12">
        <f t="shared" si="59"/>
        <v>0</v>
      </c>
      <c r="AN25" s="11">
        <f t="shared" si="60"/>
        <v>0</v>
      </c>
      <c r="AO25" s="47"/>
      <c r="AP25" s="33">
        <f t="shared" si="11"/>
        <v>0</v>
      </c>
      <c r="AQ25" s="47"/>
      <c r="AR25" s="12" t="e">
        <f t="shared" si="61"/>
        <v>#DIV/0!</v>
      </c>
      <c r="AS25" s="11" t="e">
        <f t="shared" si="62"/>
        <v>#DIV/0!</v>
      </c>
      <c r="AT25" s="38">
        <v>0</v>
      </c>
      <c r="AU25" s="33">
        <f t="shared" si="12"/>
        <v>0</v>
      </c>
      <c r="AV25" s="47">
        <v>0</v>
      </c>
      <c r="AW25" s="38">
        <v>0</v>
      </c>
      <c r="AX25" s="33">
        <f t="shared" si="13"/>
        <v>0</v>
      </c>
      <c r="AY25" s="47"/>
      <c r="AZ25" s="48">
        <v>15358.4</v>
      </c>
      <c r="BA25" s="33">
        <f t="shared" si="14"/>
        <v>1279.8666666666666</v>
      </c>
      <c r="BB25" s="47"/>
      <c r="BC25" s="38">
        <v>0</v>
      </c>
      <c r="BD25" s="33">
        <f t="shared" si="15"/>
        <v>0</v>
      </c>
      <c r="BE25" s="13"/>
      <c r="BF25" s="42">
        <v>0</v>
      </c>
      <c r="BG25" s="33">
        <f t="shared" si="16"/>
        <v>0</v>
      </c>
      <c r="BH25" s="47"/>
      <c r="BI25" s="38">
        <v>0</v>
      </c>
      <c r="BJ25" s="33">
        <f t="shared" si="17"/>
        <v>0</v>
      </c>
      <c r="BK25" s="47">
        <v>0</v>
      </c>
      <c r="BL25" s="38">
        <v>0</v>
      </c>
      <c r="BM25" s="33">
        <f t="shared" si="18"/>
        <v>0</v>
      </c>
      <c r="BN25" s="47">
        <v>0</v>
      </c>
      <c r="BO25" s="12">
        <f t="shared" si="19"/>
        <v>700</v>
      </c>
      <c r="BP25" s="33">
        <f t="shared" si="20"/>
        <v>58.333333333333336</v>
      </c>
      <c r="BQ25" s="12">
        <f t="shared" si="21"/>
        <v>0</v>
      </c>
      <c r="BR25" s="12">
        <f t="shared" si="63"/>
        <v>0</v>
      </c>
      <c r="BS25" s="11">
        <f t="shared" si="64"/>
        <v>0</v>
      </c>
      <c r="BT25" s="47">
        <v>390</v>
      </c>
      <c r="BU25" s="33">
        <f t="shared" si="22"/>
        <v>32.5</v>
      </c>
      <c r="BV25" s="47"/>
      <c r="BW25" s="47">
        <v>110</v>
      </c>
      <c r="BX25" s="33">
        <f t="shared" si="23"/>
        <v>9.1666666666666661</v>
      </c>
      <c r="BY25" s="47"/>
      <c r="BZ25" s="42">
        <v>0</v>
      </c>
      <c r="CA25" s="33">
        <f t="shared" si="24"/>
        <v>0</v>
      </c>
      <c r="CB25" s="47"/>
      <c r="CC25" s="47">
        <v>200</v>
      </c>
      <c r="CD25" s="33">
        <f t="shared" si="25"/>
        <v>16.666666666666668</v>
      </c>
      <c r="CE25" s="47"/>
      <c r="CF25" s="11"/>
      <c r="CG25" s="33">
        <f t="shared" si="26"/>
        <v>0</v>
      </c>
      <c r="CH25" s="47">
        <v>0</v>
      </c>
      <c r="CI25" s="42">
        <v>0</v>
      </c>
      <c r="CJ25" s="33">
        <f t="shared" si="27"/>
        <v>0</v>
      </c>
      <c r="CK25" s="47"/>
      <c r="CL25" s="38">
        <v>0</v>
      </c>
      <c r="CM25" s="33">
        <f t="shared" si="28"/>
        <v>0</v>
      </c>
      <c r="CN25" s="47"/>
      <c r="CO25" s="47">
        <v>3650</v>
      </c>
      <c r="CP25" s="33">
        <f t="shared" si="29"/>
        <v>304.16666666666669</v>
      </c>
      <c r="CQ25" s="47"/>
      <c r="CR25" s="47">
        <v>650</v>
      </c>
      <c r="CS25" s="33">
        <f t="shared" si="30"/>
        <v>54.166666666666664</v>
      </c>
      <c r="CT25" s="47"/>
      <c r="CU25" s="38">
        <v>0</v>
      </c>
      <c r="CV25" s="33">
        <f t="shared" si="31"/>
        <v>0</v>
      </c>
      <c r="CW25" s="47"/>
      <c r="CX25" s="42">
        <v>0</v>
      </c>
      <c r="CY25" s="33">
        <f t="shared" si="32"/>
        <v>0</v>
      </c>
      <c r="CZ25" s="47"/>
      <c r="DA25" s="42">
        <v>0</v>
      </c>
      <c r="DB25" s="33">
        <f t="shared" si="33"/>
        <v>0</v>
      </c>
      <c r="DC25" s="47"/>
      <c r="DD25" s="47">
        <v>0</v>
      </c>
      <c r="DE25" s="33">
        <f t="shared" si="34"/>
        <v>0</v>
      </c>
      <c r="DF25" s="47"/>
      <c r="DG25" s="47"/>
      <c r="DH25" s="12">
        <f t="shared" si="65"/>
        <v>24198.699999999997</v>
      </c>
      <c r="DI25" s="33">
        <f t="shared" si="35"/>
        <v>2016.5583333333332</v>
      </c>
      <c r="DJ25" s="12">
        <f t="shared" si="36"/>
        <v>0</v>
      </c>
      <c r="DK25" s="42">
        <v>0</v>
      </c>
      <c r="DL25" s="33">
        <f t="shared" si="37"/>
        <v>0</v>
      </c>
      <c r="DM25" s="47"/>
      <c r="DN25" s="47">
        <v>0</v>
      </c>
      <c r="DO25" s="33">
        <f t="shared" si="38"/>
        <v>0</v>
      </c>
      <c r="DP25" s="47"/>
      <c r="DQ25" s="42">
        <v>0</v>
      </c>
      <c r="DR25" s="33">
        <f t="shared" si="39"/>
        <v>0</v>
      </c>
      <c r="DS25" s="47">
        <v>0</v>
      </c>
      <c r="DT25" s="47">
        <v>0</v>
      </c>
      <c r="DU25" s="33">
        <f t="shared" si="40"/>
        <v>0</v>
      </c>
      <c r="DV25" s="47"/>
      <c r="DW25" s="42">
        <v>0</v>
      </c>
      <c r="DX25" s="33">
        <f t="shared" si="41"/>
        <v>0</v>
      </c>
      <c r="DY25" s="47">
        <v>0</v>
      </c>
      <c r="DZ25" s="47">
        <v>1500</v>
      </c>
      <c r="EA25" s="33">
        <f t="shared" si="42"/>
        <v>125</v>
      </c>
      <c r="EB25" s="47"/>
      <c r="EC25" s="47"/>
      <c r="ED25" s="12">
        <f t="shared" si="66"/>
        <v>1500</v>
      </c>
      <c r="EE25" s="33">
        <f t="shared" si="43"/>
        <v>125</v>
      </c>
      <c r="EF25" s="12"/>
      <c r="EI25" s="14"/>
      <c r="EK25" s="14"/>
      <c r="EL25" s="14"/>
      <c r="EN25" s="14"/>
    </row>
    <row r="26" spans="1:144" s="15" customFormat="1" ht="20.25" customHeight="1">
      <c r="A26" s="21">
        <v>17</v>
      </c>
      <c r="B26" s="72" t="s">
        <v>72</v>
      </c>
      <c r="C26" s="38">
        <v>3682.2</v>
      </c>
      <c r="D26" s="38"/>
      <c r="E26" s="38">
        <v>6940.2</v>
      </c>
      <c r="F26" s="25">
        <f t="shared" si="0"/>
        <v>36256.300000000003</v>
      </c>
      <c r="G26" s="33">
        <f t="shared" si="45"/>
        <v>3021.3583333333336</v>
      </c>
      <c r="H26" s="12">
        <f t="shared" si="1"/>
        <v>0</v>
      </c>
      <c r="I26" s="12">
        <f t="shared" si="46"/>
        <v>0</v>
      </c>
      <c r="J26" s="12">
        <f t="shared" si="47"/>
        <v>0</v>
      </c>
      <c r="K26" s="12">
        <f t="shared" si="2"/>
        <v>10050.4</v>
      </c>
      <c r="L26" s="33">
        <f t="shared" si="3"/>
        <v>837.5333333333333</v>
      </c>
      <c r="M26" s="12">
        <f t="shared" si="48"/>
        <v>0</v>
      </c>
      <c r="N26" s="12">
        <f t="shared" si="49"/>
        <v>0</v>
      </c>
      <c r="O26" s="12">
        <f t="shared" si="50"/>
        <v>0</v>
      </c>
      <c r="P26" s="12">
        <f t="shared" si="4"/>
        <v>3690.4</v>
      </c>
      <c r="Q26" s="33">
        <f t="shared" si="5"/>
        <v>307.53333333333336</v>
      </c>
      <c r="R26" s="12">
        <f t="shared" si="6"/>
        <v>0</v>
      </c>
      <c r="S26" s="12">
        <f t="shared" si="51"/>
        <v>0</v>
      </c>
      <c r="T26" s="11">
        <f t="shared" si="52"/>
        <v>0</v>
      </c>
      <c r="U26" s="47">
        <v>1.4</v>
      </c>
      <c r="V26" s="33">
        <f t="shared" si="7"/>
        <v>0.11666666666666665</v>
      </c>
      <c r="W26" s="47"/>
      <c r="X26" s="12">
        <f t="shared" si="53"/>
        <v>0</v>
      </c>
      <c r="Y26" s="11">
        <f t="shared" si="54"/>
        <v>0</v>
      </c>
      <c r="Z26" s="47">
        <v>2900</v>
      </c>
      <c r="AA26" s="33">
        <f t="shared" si="8"/>
        <v>241.66666666666666</v>
      </c>
      <c r="AB26" s="47"/>
      <c r="AC26" s="12">
        <f t="shared" si="55"/>
        <v>0</v>
      </c>
      <c r="AD26" s="11">
        <f t="shared" si="56"/>
        <v>0</v>
      </c>
      <c r="AE26" s="47">
        <v>3689</v>
      </c>
      <c r="AF26" s="33">
        <f t="shared" si="9"/>
        <v>307.41666666666669</v>
      </c>
      <c r="AG26" s="47"/>
      <c r="AH26" s="12">
        <f t="shared" si="57"/>
        <v>0</v>
      </c>
      <c r="AI26" s="11">
        <f t="shared" si="58"/>
        <v>0</v>
      </c>
      <c r="AJ26" s="47">
        <v>60</v>
      </c>
      <c r="AK26" s="33">
        <f t="shared" si="10"/>
        <v>5</v>
      </c>
      <c r="AL26" s="47"/>
      <c r="AM26" s="12">
        <f t="shared" si="59"/>
        <v>0</v>
      </c>
      <c r="AN26" s="11">
        <f t="shared" si="60"/>
        <v>0</v>
      </c>
      <c r="AO26" s="47"/>
      <c r="AP26" s="33">
        <f t="shared" si="11"/>
        <v>0</v>
      </c>
      <c r="AQ26" s="47"/>
      <c r="AR26" s="12" t="e">
        <f t="shared" si="61"/>
        <v>#DIV/0!</v>
      </c>
      <c r="AS26" s="11" t="e">
        <f t="shared" si="62"/>
        <v>#DIV/0!</v>
      </c>
      <c r="AT26" s="38">
        <v>0</v>
      </c>
      <c r="AU26" s="33">
        <f t="shared" si="12"/>
        <v>0</v>
      </c>
      <c r="AV26" s="47">
        <v>0</v>
      </c>
      <c r="AW26" s="38">
        <v>0</v>
      </c>
      <c r="AX26" s="33">
        <f t="shared" si="13"/>
        <v>0</v>
      </c>
      <c r="AY26" s="47"/>
      <c r="AZ26" s="48">
        <v>26205.9</v>
      </c>
      <c r="BA26" s="33">
        <f t="shared" si="14"/>
        <v>2183.8250000000003</v>
      </c>
      <c r="BB26" s="47"/>
      <c r="BC26" s="38">
        <v>0</v>
      </c>
      <c r="BD26" s="33">
        <f t="shared" si="15"/>
        <v>0</v>
      </c>
      <c r="BE26" s="13"/>
      <c r="BF26" s="42">
        <v>0</v>
      </c>
      <c r="BG26" s="33">
        <f t="shared" si="16"/>
        <v>0</v>
      </c>
      <c r="BH26" s="47"/>
      <c r="BI26" s="38">
        <v>0</v>
      </c>
      <c r="BJ26" s="33">
        <f t="shared" si="17"/>
        <v>0</v>
      </c>
      <c r="BK26" s="47">
        <v>0</v>
      </c>
      <c r="BL26" s="38">
        <v>0</v>
      </c>
      <c r="BM26" s="33">
        <f t="shared" si="18"/>
        <v>0</v>
      </c>
      <c r="BN26" s="47">
        <v>0</v>
      </c>
      <c r="BO26" s="12">
        <f t="shared" si="19"/>
        <v>400</v>
      </c>
      <c r="BP26" s="33">
        <f t="shared" si="20"/>
        <v>33.333333333333336</v>
      </c>
      <c r="BQ26" s="12">
        <f t="shared" si="21"/>
        <v>0</v>
      </c>
      <c r="BR26" s="12">
        <f t="shared" si="63"/>
        <v>0</v>
      </c>
      <c r="BS26" s="11">
        <f t="shared" si="64"/>
        <v>0</v>
      </c>
      <c r="BT26" s="47">
        <v>400</v>
      </c>
      <c r="BU26" s="33">
        <f t="shared" si="22"/>
        <v>33.333333333333336</v>
      </c>
      <c r="BV26" s="47"/>
      <c r="BW26" s="47">
        <v>0</v>
      </c>
      <c r="BX26" s="33">
        <f t="shared" si="23"/>
        <v>0</v>
      </c>
      <c r="BY26" s="47"/>
      <c r="BZ26" s="42">
        <v>0</v>
      </c>
      <c r="CA26" s="33">
        <f t="shared" si="24"/>
        <v>0</v>
      </c>
      <c r="CB26" s="47"/>
      <c r="CC26" s="47">
        <v>0</v>
      </c>
      <c r="CD26" s="33">
        <f t="shared" si="25"/>
        <v>0</v>
      </c>
      <c r="CE26" s="47"/>
      <c r="CF26" s="11"/>
      <c r="CG26" s="33">
        <f t="shared" si="26"/>
        <v>0</v>
      </c>
      <c r="CH26" s="47">
        <v>0</v>
      </c>
      <c r="CI26" s="42">
        <v>0</v>
      </c>
      <c r="CJ26" s="33">
        <f t="shared" si="27"/>
        <v>0</v>
      </c>
      <c r="CK26" s="47"/>
      <c r="CL26" s="38">
        <v>0</v>
      </c>
      <c r="CM26" s="33">
        <f t="shared" si="28"/>
        <v>0</v>
      </c>
      <c r="CN26" s="47"/>
      <c r="CO26" s="47">
        <v>3000</v>
      </c>
      <c r="CP26" s="33">
        <f t="shared" si="29"/>
        <v>250</v>
      </c>
      <c r="CQ26" s="47"/>
      <c r="CR26" s="47">
        <v>1000</v>
      </c>
      <c r="CS26" s="33">
        <f t="shared" si="30"/>
        <v>83.333333333333329</v>
      </c>
      <c r="CT26" s="47"/>
      <c r="CU26" s="38">
        <v>0</v>
      </c>
      <c r="CV26" s="33">
        <f t="shared" si="31"/>
        <v>0</v>
      </c>
      <c r="CW26" s="47"/>
      <c r="CX26" s="42">
        <v>0</v>
      </c>
      <c r="CY26" s="33">
        <f t="shared" si="32"/>
        <v>0</v>
      </c>
      <c r="CZ26" s="47"/>
      <c r="DA26" s="42">
        <v>0</v>
      </c>
      <c r="DB26" s="33">
        <f t="shared" si="33"/>
        <v>0</v>
      </c>
      <c r="DC26" s="47"/>
      <c r="DD26" s="47">
        <v>0</v>
      </c>
      <c r="DE26" s="33">
        <f t="shared" si="34"/>
        <v>0</v>
      </c>
      <c r="DF26" s="47"/>
      <c r="DG26" s="47"/>
      <c r="DH26" s="12">
        <f t="shared" si="65"/>
        <v>36256.300000000003</v>
      </c>
      <c r="DI26" s="33">
        <f t="shared" si="35"/>
        <v>3021.3583333333336</v>
      </c>
      <c r="DJ26" s="12">
        <f t="shared" si="36"/>
        <v>0</v>
      </c>
      <c r="DK26" s="42">
        <v>0</v>
      </c>
      <c r="DL26" s="33">
        <f t="shared" si="37"/>
        <v>0</v>
      </c>
      <c r="DM26" s="47"/>
      <c r="DN26" s="47">
        <v>0</v>
      </c>
      <c r="DO26" s="33">
        <f t="shared" si="38"/>
        <v>0</v>
      </c>
      <c r="DP26" s="47"/>
      <c r="DQ26" s="42">
        <v>0</v>
      </c>
      <c r="DR26" s="33">
        <f t="shared" si="39"/>
        <v>0</v>
      </c>
      <c r="DS26" s="47">
        <v>0</v>
      </c>
      <c r="DT26" s="47">
        <v>0</v>
      </c>
      <c r="DU26" s="33">
        <f t="shared" si="40"/>
        <v>0</v>
      </c>
      <c r="DV26" s="47"/>
      <c r="DW26" s="42">
        <v>0</v>
      </c>
      <c r="DX26" s="33">
        <f t="shared" si="41"/>
        <v>0</v>
      </c>
      <c r="DY26" s="47">
        <v>0</v>
      </c>
      <c r="DZ26" s="47">
        <v>7000</v>
      </c>
      <c r="EA26" s="33">
        <f t="shared" si="42"/>
        <v>583.33333333333337</v>
      </c>
      <c r="EB26" s="47"/>
      <c r="EC26" s="47"/>
      <c r="ED26" s="12">
        <f t="shared" si="66"/>
        <v>7000</v>
      </c>
      <c r="EE26" s="33">
        <f t="shared" si="43"/>
        <v>583.33333333333337</v>
      </c>
      <c r="EF26" s="12"/>
      <c r="EI26" s="14"/>
      <c r="EK26" s="14"/>
      <c r="EL26" s="14"/>
      <c r="EN26" s="14"/>
    </row>
    <row r="27" spans="1:144" s="15" customFormat="1" ht="20.25" customHeight="1">
      <c r="A27" s="21">
        <v>18</v>
      </c>
      <c r="B27" s="72" t="s">
        <v>73</v>
      </c>
      <c r="C27" s="38">
        <v>10341</v>
      </c>
      <c r="D27" s="38"/>
      <c r="E27" s="38">
        <v>4562.7</v>
      </c>
      <c r="F27" s="25">
        <f t="shared" si="0"/>
        <v>45019.8</v>
      </c>
      <c r="G27" s="33">
        <f t="shared" si="45"/>
        <v>3751.65</v>
      </c>
      <c r="H27" s="12">
        <f t="shared" si="1"/>
        <v>0</v>
      </c>
      <c r="I27" s="12">
        <f t="shared" si="46"/>
        <v>0</v>
      </c>
      <c r="J27" s="12">
        <f t="shared" si="47"/>
        <v>0</v>
      </c>
      <c r="K27" s="12">
        <f t="shared" si="2"/>
        <v>7121.7000000000007</v>
      </c>
      <c r="L27" s="33">
        <f t="shared" si="3"/>
        <v>593.47500000000002</v>
      </c>
      <c r="M27" s="12">
        <f t="shared" si="48"/>
        <v>0</v>
      </c>
      <c r="N27" s="12">
        <f t="shared" si="49"/>
        <v>0</v>
      </c>
      <c r="O27" s="12">
        <f t="shared" si="50"/>
        <v>0</v>
      </c>
      <c r="P27" s="12">
        <f t="shared" si="4"/>
        <v>2140.4</v>
      </c>
      <c r="Q27" s="33">
        <f t="shared" si="5"/>
        <v>178.36666666666667</v>
      </c>
      <c r="R27" s="12">
        <f t="shared" si="6"/>
        <v>0</v>
      </c>
      <c r="S27" s="12">
        <f t="shared" si="51"/>
        <v>0</v>
      </c>
      <c r="T27" s="11">
        <f t="shared" si="52"/>
        <v>0</v>
      </c>
      <c r="U27" s="47">
        <v>192.3</v>
      </c>
      <c r="V27" s="33">
        <f t="shared" si="7"/>
        <v>16.025000000000002</v>
      </c>
      <c r="W27" s="47"/>
      <c r="X27" s="12">
        <f t="shared" si="53"/>
        <v>0</v>
      </c>
      <c r="Y27" s="11">
        <f t="shared" si="54"/>
        <v>0</v>
      </c>
      <c r="Z27" s="47">
        <v>4408.8</v>
      </c>
      <c r="AA27" s="33">
        <f t="shared" si="8"/>
        <v>367.40000000000003</v>
      </c>
      <c r="AB27" s="47"/>
      <c r="AC27" s="12">
        <f t="shared" si="55"/>
        <v>0</v>
      </c>
      <c r="AD27" s="11">
        <f t="shared" si="56"/>
        <v>0</v>
      </c>
      <c r="AE27" s="47">
        <v>1948.1</v>
      </c>
      <c r="AF27" s="33">
        <f t="shared" si="9"/>
        <v>162.34166666666667</v>
      </c>
      <c r="AG27" s="47"/>
      <c r="AH27" s="12">
        <f t="shared" si="57"/>
        <v>0</v>
      </c>
      <c r="AI27" s="11">
        <f t="shared" si="58"/>
        <v>0</v>
      </c>
      <c r="AJ27" s="47">
        <v>42</v>
      </c>
      <c r="AK27" s="33">
        <f t="shared" si="10"/>
        <v>3.5</v>
      </c>
      <c r="AL27" s="47"/>
      <c r="AM27" s="12">
        <f t="shared" si="59"/>
        <v>0</v>
      </c>
      <c r="AN27" s="11">
        <f t="shared" si="60"/>
        <v>0</v>
      </c>
      <c r="AO27" s="47"/>
      <c r="AP27" s="33">
        <f t="shared" si="11"/>
        <v>0</v>
      </c>
      <c r="AQ27" s="47"/>
      <c r="AR27" s="12" t="e">
        <f t="shared" si="61"/>
        <v>#DIV/0!</v>
      </c>
      <c r="AS27" s="11" t="e">
        <f t="shared" si="62"/>
        <v>#DIV/0!</v>
      </c>
      <c r="AT27" s="38">
        <v>0</v>
      </c>
      <c r="AU27" s="33">
        <f t="shared" si="12"/>
        <v>0</v>
      </c>
      <c r="AV27" s="47">
        <v>0</v>
      </c>
      <c r="AW27" s="38">
        <v>0</v>
      </c>
      <c r="AX27" s="33">
        <f t="shared" si="13"/>
        <v>0</v>
      </c>
      <c r="AY27" s="47"/>
      <c r="AZ27" s="48">
        <v>37898.1</v>
      </c>
      <c r="BA27" s="33">
        <f t="shared" si="14"/>
        <v>3158.1749999999997</v>
      </c>
      <c r="BB27" s="47"/>
      <c r="BC27" s="38">
        <v>0</v>
      </c>
      <c r="BD27" s="33">
        <f t="shared" si="15"/>
        <v>0</v>
      </c>
      <c r="BE27" s="13"/>
      <c r="BF27" s="42">
        <v>0</v>
      </c>
      <c r="BG27" s="33">
        <f t="shared" si="16"/>
        <v>0</v>
      </c>
      <c r="BH27" s="47"/>
      <c r="BI27" s="38">
        <v>0</v>
      </c>
      <c r="BJ27" s="33">
        <f t="shared" si="17"/>
        <v>0</v>
      </c>
      <c r="BK27" s="47">
        <v>0</v>
      </c>
      <c r="BL27" s="38">
        <v>0</v>
      </c>
      <c r="BM27" s="33">
        <f t="shared" si="18"/>
        <v>0</v>
      </c>
      <c r="BN27" s="47">
        <v>0</v>
      </c>
      <c r="BO27" s="12">
        <f t="shared" si="19"/>
        <v>530.5</v>
      </c>
      <c r="BP27" s="33">
        <f t="shared" si="20"/>
        <v>44.208333333333336</v>
      </c>
      <c r="BQ27" s="12">
        <f t="shared" si="21"/>
        <v>0</v>
      </c>
      <c r="BR27" s="12">
        <f t="shared" si="63"/>
        <v>0</v>
      </c>
      <c r="BS27" s="11">
        <f t="shared" si="64"/>
        <v>0</v>
      </c>
      <c r="BT27" s="47">
        <v>0</v>
      </c>
      <c r="BU27" s="33">
        <f t="shared" si="22"/>
        <v>0</v>
      </c>
      <c r="BV27" s="47"/>
      <c r="BW27" s="47">
        <v>530.5</v>
      </c>
      <c r="BX27" s="33">
        <f t="shared" si="23"/>
        <v>44.208333333333336</v>
      </c>
      <c r="BY27" s="47"/>
      <c r="BZ27" s="42">
        <v>0</v>
      </c>
      <c r="CA27" s="33">
        <f t="shared" si="24"/>
        <v>0</v>
      </c>
      <c r="CB27" s="47"/>
      <c r="CC27" s="47">
        <v>0</v>
      </c>
      <c r="CD27" s="33">
        <f t="shared" si="25"/>
        <v>0</v>
      </c>
      <c r="CE27" s="47"/>
      <c r="CF27" s="11"/>
      <c r="CG27" s="33">
        <f t="shared" si="26"/>
        <v>0</v>
      </c>
      <c r="CH27" s="47">
        <v>0</v>
      </c>
      <c r="CI27" s="42">
        <v>0</v>
      </c>
      <c r="CJ27" s="33">
        <f t="shared" si="27"/>
        <v>0</v>
      </c>
      <c r="CK27" s="47"/>
      <c r="CL27" s="38">
        <v>0</v>
      </c>
      <c r="CM27" s="33">
        <f t="shared" si="28"/>
        <v>0</v>
      </c>
      <c r="CN27" s="47"/>
      <c r="CO27" s="47">
        <v>0</v>
      </c>
      <c r="CP27" s="33">
        <f t="shared" si="29"/>
        <v>0</v>
      </c>
      <c r="CQ27" s="47"/>
      <c r="CR27" s="47">
        <v>0</v>
      </c>
      <c r="CS27" s="33">
        <f t="shared" si="30"/>
        <v>0</v>
      </c>
      <c r="CT27" s="47"/>
      <c r="CU27" s="38">
        <v>0</v>
      </c>
      <c r="CV27" s="33">
        <f t="shared" si="31"/>
        <v>0</v>
      </c>
      <c r="CW27" s="47"/>
      <c r="CX27" s="42">
        <v>0</v>
      </c>
      <c r="CY27" s="33">
        <f t="shared" si="32"/>
        <v>0</v>
      </c>
      <c r="CZ27" s="47"/>
      <c r="DA27" s="42">
        <v>0</v>
      </c>
      <c r="DB27" s="33">
        <f t="shared" si="33"/>
        <v>0</v>
      </c>
      <c r="DC27" s="47"/>
      <c r="DD27" s="47">
        <v>0</v>
      </c>
      <c r="DE27" s="33">
        <f t="shared" si="34"/>
        <v>0</v>
      </c>
      <c r="DF27" s="47"/>
      <c r="DG27" s="47"/>
      <c r="DH27" s="12">
        <f t="shared" si="65"/>
        <v>45019.8</v>
      </c>
      <c r="DI27" s="33">
        <f t="shared" si="35"/>
        <v>3751.65</v>
      </c>
      <c r="DJ27" s="12">
        <f t="shared" si="36"/>
        <v>0</v>
      </c>
      <c r="DK27" s="42">
        <v>0</v>
      </c>
      <c r="DL27" s="33">
        <f t="shared" si="37"/>
        <v>0</v>
      </c>
      <c r="DM27" s="47"/>
      <c r="DN27" s="47">
        <v>0</v>
      </c>
      <c r="DO27" s="33">
        <f t="shared" si="38"/>
        <v>0</v>
      </c>
      <c r="DP27" s="47"/>
      <c r="DQ27" s="42">
        <v>0</v>
      </c>
      <c r="DR27" s="33">
        <f t="shared" si="39"/>
        <v>0</v>
      </c>
      <c r="DS27" s="47">
        <v>0</v>
      </c>
      <c r="DT27" s="47">
        <v>0</v>
      </c>
      <c r="DU27" s="33">
        <f t="shared" si="40"/>
        <v>0</v>
      </c>
      <c r="DV27" s="47"/>
      <c r="DW27" s="42">
        <v>0</v>
      </c>
      <c r="DX27" s="33">
        <f t="shared" si="41"/>
        <v>0</v>
      </c>
      <c r="DY27" s="47">
        <v>0</v>
      </c>
      <c r="DZ27" s="47">
        <v>9000</v>
      </c>
      <c r="EA27" s="33">
        <f t="shared" si="42"/>
        <v>750</v>
      </c>
      <c r="EB27" s="47"/>
      <c r="EC27" s="47"/>
      <c r="ED27" s="12">
        <f t="shared" si="66"/>
        <v>9000</v>
      </c>
      <c r="EE27" s="33">
        <f t="shared" si="43"/>
        <v>750</v>
      </c>
      <c r="EF27" s="12"/>
      <c r="EI27" s="14"/>
      <c r="EK27" s="14"/>
      <c r="EL27" s="14"/>
      <c r="EN27" s="14"/>
    </row>
    <row r="28" spans="1:144" s="15" customFormat="1" ht="20.25" customHeight="1">
      <c r="A28" s="21">
        <v>19</v>
      </c>
      <c r="B28" s="72" t="s">
        <v>74</v>
      </c>
      <c r="C28" s="38">
        <v>9</v>
      </c>
      <c r="D28" s="38"/>
      <c r="E28" s="38">
        <v>218.9</v>
      </c>
      <c r="F28" s="25">
        <f t="shared" si="0"/>
        <v>127695.5</v>
      </c>
      <c r="G28" s="33">
        <f t="shared" si="45"/>
        <v>10641.291666666666</v>
      </c>
      <c r="H28" s="12">
        <f t="shared" si="1"/>
        <v>0</v>
      </c>
      <c r="I28" s="12">
        <f t="shared" si="46"/>
        <v>0</v>
      </c>
      <c r="J28" s="12">
        <f t="shared" si="47"/>
        <v>0</v>
      </c>
      <c r="K28" s="12">
        <f t="shared" si="2"/>
        <v>39651</v>
      </c>
      <c r="L28" s="33">
        <f t="shared" si="3"/>
        <v>3304.25</v>
      </c>
      <c r="M28" s="12">
        <f t="shared" si="48"/>
        <v>0</v>
      </c>
      <c r="N28" s="12">
        <f t="shared" si="49"/>
        <v>0</v>
      </c>
      <c r="O28" s="12">
        <f t="shared" si="50"/>
        <v>0</v>
      </c>
      <c r="P28" s="12">
        <f t="shared" si="4"/>
        <v>20800</v>
      </c>
      <c r="Q28" s="33">
        <f t="shared" si="5"/>
        <v>1733.3333333333333</v>
      </c>
      <c r="R28" s="12">
        <f t="shared" si="6"/>
        <v>0</v>
      </c>
      <c r="S28" s="12">
        <f t="shared" si="51"/>
        <v>0</v>
      </c>
      <c r="T28" s="11">
        <f t="shared" si="52"/>
        <v>0</v>
      </c>
      <c r="U28" s="47">
        <v>7800</v>
      </c>
      <c r="V28" s="33">
        <f t="shared" si="7"/>
        <v>650</v>
      </c>
      <c r="W28" s="47"/>
      <c r="X28" s="12">
        <f t="shared" si="53"/>
        <v>0</v>
      </c>
      <c r="Y28" s="11">
        <f t="shared" si="54"/>
        <v>0</v>
      </c>
      <c r="Z28" s="47">
        <v>7800</v>
      </c>
      <c r="AA28" s="33">
        <f t="shared" si="8"/>
        <v>650</v>
      </c>
      <c r="AB28" s="47"/>
      <c r="AC28" s="12">
        <f t="shared" si="55"/>
        <v>0</v>
      </c>
      <c r="AD28" s="11">
        <f t="shared" si="56"/>
        <v>0</v>
      </c>
      <c r="AE28" s="47">
        <v>13000</v>
      </c>
      <c r="AF28" s="33">
        <f t="shared" si="9"/>
        <v>1083.3333333333333</v>
      </c>
      <c r="AG28" s="47"/>
      <c r="AH28" s="12">
        <f t="shared" si="57"/>
        <v>0</v>
      </c>
      <c r="AI28" s="11">
        <f t="shared" si="58"/>
        <v>0</v>
      </c>
      <c r="AJ28" s="47">
        <v>675</v>
      </c>
      <c r="AK28" s="33">
        <f t="shared" si="10"/>
        <v>56.25</v>
      </c>
      <c r="AL28" s="47"/>
      <c r="AM28" s="12">
        <f t="shared" si="59"/>
        <v>0</v>
      </c>
      <c r="AN28" s="11">
        <f t="shared" si="60"/>
        <v>0</v>
      </c>
      <c r="AO28" s="47"/>
      <c r="AP28" s="33">
        <f t="shared" si="11"/>
        <v>0</v>
      </c>
      <c r="AQ28" s="47"/>
      <c r="AR28" s="12" t="e">
        <f t="shared" si="61"/>
        <v>#DIV/0!</v>
      </c>
      <c r="AS28" s="11" t="e">
        <f t="shared" si="62"/>
        <v>#DIV/0!</v>
      </c>
      <c r="AT28" s="38">
        <v>0</v>
      </c>
      <c r="AU28" s="33">
        <f t="shared" si="12"/>
        <v>0</v>
      </c>
      <c r="AV28" s="47">
        <v>0</v>
      </c>
      <c r="AW28" s="38">
        <v>0</v>
      </c>
      <c r="AX28" s="33">
        <f t="shared" si="13"/>
        <v>0</v>
      </c>
      <c r="AY28" s="47"/>
      <c r="AZ28" s="48">
        <v>86177.5</v>
      </c>
      <c r="BA28" s="33">
        <f t="shared" si="14"/>
        <v>7181.458333333333</v>
      </c>
      <c r="BB28" s="47"/>
      <c r="BC28" s="38">
        <v>0</v>
      </c>
      <c r="BD28" s="33">
        <f t="shared" si="15"/>
        <v>0</v>
      </c>
      <c r="BE28" s="13"/>
      <c r="BF28" s="42">
        <v>1867</v>
      </c>
      <c r="BG28" s="33">
        <f t="shared" si="16"/>
        <v>155.58333333333334</v>
      </c>
      <c r="BH28" s="47"/>
      <c r="BI28" s="38">
        <v>0</v>
      </c>
      <c r="BJ28" s="33">
        <f t="shared" si="17"/>
        <v>0</v>
      </c>
      <c r="BK28" s="47">
        <v>0</v>
      </c>
      <c r="BL28" s="38">
        <v>0</v>
      </c>
      <c r="BM28" s="33">
        <f t="shared" si="18"/>
        <v>0</v>
      </c>
      <c r="BN28" s="47">
        <v>0</v>
      </c>
      <c r="BO28" s="12">
        <f t="shared" si="19"/>
        <v>376</v>
      </c>
      <c r="BP28" s="33">
        <f t="shared" si="20"/>
        <v>31.333333333333332</v>
      </c>
      <c r="BQ28" s="12">
        <f t="shared" si="21"/>
        <v>0</v>
      </c>
      <c r="BR28" s="12">
        <f t="shared" si="63"/>
        <v>0</v>
      </c>
      <c r="BS28" s="11">
        <f t="shared" si="64"/>
        <v>0</v>
      </c>
      <c r="BT28" s="47">
        <v>0</v>
      </c>
      <c r="BU28" s="33">
        <f t="shared" si="22"/>
        <v>0</v>
      </c>
      <c r="BV28" s="47"/>
      <c r="BW28" s="47">
        <v>376</v>
      </c>
      <c r="BX28" s="33">
        <f t="shared" si="23"/>
        <v>31.333333333333332</v>
      </c>
      <c r="BY28" s="47"/>
      <c r="BZ28" s="42">
        <v>0</v>
      </c>
      <c r="CA28" s="33">
        <f t="shared" si="24"/>
        <v>0</v>
      </c>
      <c r="CB28" s="47"/>
      <c r="CC28" s="47">
        <v>0</v>
      </c>
      <c r="CD28" s="33">
        <f t="shared" si="25"/>
        <v>0</v>
      </c>
      <c r="CE28" s="47"/>
      <c r="CF28" s="11"/>
      <c r="CG28" s="33">
        <f t="shared" si="26"/>
        <v>0</v>
      </c>
      <c r="CH28" s="47">
        <v>0</v>
      </c>
      <c r="CI28" s="42">
        <v>0</v>
      </c>
      <c r="CJ28" s="33">
        <f t="shared" si="27"/>
        <v>0</v>
      </c>
      <c r="CK28" s="47"/>
      <c r="CL28" s="38">
        <v>0</v>
      </c>
      <c r="CM28" s="33">
        <f t="shared" si="28"/>
        <v>0</v>
      </c>
      <c r="CN28" s="47"/>
      <c r="CO28" s="47">
        <v>10000</v>
      </c>
      <c r="CP28" s="33">
        <f t="shared" si="29"/>
        <v>833.33333333333337</v>
      </c>
      <c r="CQ28" s="47"/>
      <c r="CR28" s="47">
        <v>3000</v>
      </c>
      <c r="CS28" s="33">
        <f t="shared" si="30"/>
        <v>250</v>
      </c>
      <c r="CT28" s="47"/>
      <c r="CU28" s="38">
        <v>0</v>
      </c>
      <c r="CV28" s="33">
        <f t="shared" si="31"/>
        <v>0</v>
      </c>
      <c r="CW28" s="47"/>
      <c r="CX28" s="42">
        <v>0</v>
      </c>
      <c r="CY28" s="33">
        <f t="shared" si="32"/>
        <v>0</v>
      </c>
      <c r="CZ28" s="47"/>
      <c r="DA28" s="42">
        <v>0</v>
      </c>
      <c r="DB28" s="33">
        <f t="shared" si="33"/>
        <v>0</v>
      </c>
      <c r="DC28" s="47"/>
      <c r="DD28" s="47">
        <v>0</v>
      </c>
      <c r="DE28" s="33">
        <f t="shared" si="34"/>
        <v>0</v>
      </c>
      <c r="DF28" s="47"/>
      <c r="DG28" s="47"/>
      <c r="DH28" s="12">
        <f t="shared" si="65"/>
        <v>127695.5</v>
      </c>
      <c r="DI28" s="33">
        <f t="shared" si="35"/>
        <v>10641.291666666666</v>
      </c>
      <c r="DJ28" s="12">
        <f t="shared" si="36"/>
        <v>0</v>
      </c>
      <c r="DK28" s="42">
        <v>0</v>
      </c>
      <c r="DL28" s="33">
        <f t="shared" si="37"/>
        <v>0</v>
      </c>
      <c r="DM28" s="47"/>
      <c r="DN28" s="47">
        <v>0</v>
      </c>
      <c r="DO28" s="33">
        <f t="shared" si="38"/>
        <v>0</v>
      </c>
      <c r="DP28" s="47"/>
      <c r="DQ28" s="42">
        <v>0</v>
      </c>
      <c r="DR28" s="33">
        <f t="shared" si="39"/>
        <v>0</v>
      </c>
      <c r="DS28" s="47">
        <v>0</v>
      </c>
      <c r="DT28" s="47">
        <v>0</v>
      </c>
      <c r="DU28" s="33">
        <f t="shared" si="40"/>
        <v>0</v>
      </c>
      <c r="DV28" s="47"/>
      <c r="DW28" s="42">
        <v>0</v>
      </c>
      <c r="DX28" s="33">
        <f t="shared" si="41"/>
        <v>0</v>
      </c>
      <c r="DY28" s="47">
        <v>0</v>
      </c>
      <c r="DZ28" s="47">
        <v>8000</v>
      </c>
      <c r="EA28" s="33">
        <f t="shared" si="42"/>
        <v>666.66666666666663</v>
      </c>
      <c r="EB28" s="47"/>
      <c r="EC28" s="47"/>
      <c r="ED28" s="12">
        <f t="shared" si="66"/>
        <v>8000</v>
      </c>
      <c r="EE28" s="33">
        <f t="shared" si="43"/>
        <v>666.66666666666663</v>
      </c>
      <c r="EF28" s="12"/>
      <c r="EI28" s="14"/>
      <c r="EK28" s="14"/>
      <c r="EL28" s="14"/>
      <c r="EN28" s="14"/>
    </row>
    <row r="29" spans="1:144" s="15" customFormat="1" ht="20.25" customHeight="1">
      <c r="A29" s="21">
        <v>20</v>
      </c>
      <c r="B29" s="72" t="s">
        <v>75</v>
      </c>
      <c r="C29" s="38">
        <v>2847.9</v>
      </c>
      <c r="D29" s="38"/>
      <c r="E29" s="38">
        <v>5120.8</v>
      </c>
      <c r="F29" s="25">
        <f t="shared" si="0"/>
        <v>27798.7</v>
      </c>
      <c r="G29" s="33">
        <f t="shared" si="45"/>
        <v>2316.5583333333334</v>
      </c>
      <c r="H29" s="12">
        <f t="shared" si="1"/>
        <v>0</v>
      </c>
      <c r="I29" s="12">
        <f t="shared" si="46"/>
        <v>0</v>
      </c>
      <c r="J29" s="12">
        <f t="shared" si="47"/>
        <v>0</v>
      </c>
      <c r="K29" s="12">
        <f t="shared" si="2"/>
        <v>7010.7</v>
      </c>
      <c r="L29" s="33">
        <f t="shared" si="3"/>
        <v>584.22500000000002</v>
      </c>
      <c r="M29" s="12">
        <f t="shared" si="48"/>
        <v>0</v>
      </c>
      <c r="N29" s="12">
        <f t="shared" si="49"/>
        <v>0</v>
      </c>
      <c r="O29" s="12">
        <f t="shared" si="50"/>
        <v>0</v>
      </c>
      <c r="P29" s="12">
        <f t="shared" si="4"/>
        <v>3780</v>
      </c>
      <c r="Q29" s="33">
        <f t="shared" si="5"/>
        <v>315</v>
      </c>
      <c r="R29" s="12">
        <f t="shared" si="6"/>
        <v>0</v>
      </c>
      <c r="S29" s="12">
        <f t="shared" si="51"/>
        <v>0</v>
      </c>
      <c r="T29" s="11">
        <f t="shared" si="52"/>
        <v>0</v>
      </c>
      <c r="U29" s="47">
        <v>580</v>
      </c>
      <c r="V29" s="33">
        <f t="shared" si="7"/>
        <v>48.333333333333336</v>
      </c>
      <c r="W29" s="47"/>
      <c r="X29" s="12">
        <f t="shared" si="53"/>
        <v>0</v>
      </c>
      <c r="Y29" s="11">
        <f t="shared" si="54"/>
        <v>0</v>
      </c>
      <c r="Z29" s="47">
        <v>1450</v>
      </c>
      <c r="AA29" s="33">
        <f t="shared" si="8"/>
        <v>120.83333333333333</v>
      </c>
      <c r="AB29" s="47"/>
      <c r="AC29" s="12">
        <f t="shared" si="55"/>
        <v>0</v>
      </c>
      <c r="AD29" s="11">
        <f t="shared" si="56"/>
        <v>0</v>
      </c>
      <c r="AE29" s="47">
        <v>3200</v>
      </c>
      <c r="AF29" s="33">
        <f t="shared" si="9"/>
        <v>266.66666666666669</v>
      </c>
      <c r="AG29" s="47"/>
      <c r="AH29" s="12">
        <f t="shared" si="57"/>
        <v>0</v>
      </c>
      <c r="AI29" s="11">
        <f t="shared" si="58"/>
        <v>0</v>
      </c>
      <c r="AJ29" s="47">
        <v>60</v>
      </c>
      <c r="AK29" s="33">
        <f t="shared" si="10"/>
        <v>5</v>
      </c>
      <c r="AL29" s="47"/>
      <c r="AM29" s="12">
        <f t="shared" si="59"/>
        <v>0</v>
      </c>
      <c r="AN29" s="11">
        <f t="shared" si="60"/>
        <v>0</v>
      </c>
      <c r="AO29" s="47"/>
      <c r="AP29" s="33">
        <f t="shared" si="11"/>
        <v>0</v>
      </c>
      <c r="AQ29" s="47"/>
      <c r="AR29" s="12" t="e">
        <f t="shared" si="61"/>
        <v>#DIV/0!</v>
      </c>
      <c r="AS29" s="11" t="e">
        <f t="shared" si="62"/>
        <v>#DIV/0!</v>
      </c>
      <c r="AT29" s="38">
        <v>0</v>
      </c>
      <c r="AU29" s="33">
        <f t="shared" si="12"/>
        <v>0</v>
      </c>
      <c r="AV29" s="47">
        <v>0</v>
      </c>
      <c r="AW29" s="38">
        <v>0</v>
      </c>
      <c r="AX29" s="33">
        <f t="shared" si="13"/>
        <v>0</v>
      </c>
      <c r="AY29" s="47"/>
      <c r="AZ29" s="48">
        <v>20788</v>
      </c>
      <c r="BA29" s="33">
        <f t="shared" si="14"/>
        <v>1732.3333333333333</v>
      </c>
      <c r="BB29" s="47"/>
      <c r="BC29" s="38">
        <v>0</v>
      </c>
      <c r="BD29" s="33">
        <f t="shared" si="15"/>
        <v>0</v>
      </c>
      <c r="BE29" s="13"/>
      <c r="BF29" s="42">
        <v>0</v>
      </c>
      <c r="BG29" s="33">
        <f t="shared" si="16"/>
        <v>0</v>
      </c>
      <c r="BH29" s="47"/>
      <c r="BI29" s="38">
        <v>0</v>
      </c>
      <c r="BJ29" s="33">
        <f t="shared" si="17"/>
        <v>0</v>
      </c>
      <c r="BK29" s="47">
        <v>0</v>
      </c>
      <c r="BL29" s="38">
        <v>0</v>
      </c>
      <c r="BM29" s="33">
        <f t="shared" si="18"/>
        <v>0</v>
      </c>
      <c r="BN29" s="47">
        <v>0</v>
      </c>
      <c r="BO29" s="12">
        <f t="shared" si="19"/>
        <v>990.7</v>
      </c>
      <c r="BP29" s="33">
        <f t="shared" si="20"/>
        <v>82.558333333333337</v>
      </c>
      <c r="BQ29" s="12">
        <f t="shared" si="21"/>
        <v>0</v>
      </c>
      <c r="BR29" s="12">
        <f t="shared" si="63"/>
        <v>0</v>
      </c>
      <c r="BS29" s="11">
        <f t="shared" si="64"/>
        <v>0</v>
      </c>
      <c r="BT29" s="47">
        <v>990.7</v>
      </c>
      <c r="BU29" s="33">
        <f t="shared" si="22"/>
        <v>82.558333333333337</v>
      </c>
      <c r="BV29" s="47"/>
      <c r="BW29" s="47">
        <v>0</v>
      </c>
      <c r="BX29" s="33">
        <f t="shared" si="23"/>
        <v>0</v>
      </c>
      <c r="BY29" s="47"/>
      <c r="BZ29" s="42">
        <v>0</v>
      </c>
      <c r="CA29" s="33">
        <f t="shared" si="24"/>
        <v>0</v>
      </c>
      <c r="CB29" s="47"/>
      <c r="CC29" s="47">
        <v>0</v>
      </c>
      <c r="CD29" s="33">
        <f t="shared" si="25"/>
        <v>0</v>
      </c>
      <c r="CE29" s="47"/>
      <c r="CF29" s="11"/>
      <c r="CG29" s="33">
        <f t="shared" si="26"/>
        <v>0</v>
      </c>
      <c r="CH29" s="47">
        <v>0</v>
      </c>
      <c r="CI29" s="42">
        <v>0</v>
      </c>
      <c r="CJ29" s="33">
        <f t="shared" si="27"/>
        <v>0</v>
      </c>
      <c r="CK29" s="47"/>
      <c r="CL29" s="38">
        <v>0</v>
      </c>
      <c r="CM29" s="33">
        <f t="shared" si="28"/>
        <v>0</v>
      </c>
      <c r="CN29" s="47"/>
      <c r="CO29" s="47">
        <v>530</v>
      </c>
      <c r="CP29" s="33">
        <f t="shared" si="29"/>
        <v>44.166666666666664</v>
      </c>
      <c r="CQ29" s="47"/>
      <c r="CR29" s="47">
        <v>530</v>
      </c>
      <c r="CS29" s="33">
        <f t="shared" si="30"/>
        <v>44.166666666666664</v>
      </c>
      <c r="CT29" s="47"/>
      <c r="CU29" s="38">
        <v>0</v>
      </c>
      <c r="CV29" s="33">
        <f t="shared" si="31"/>
        <v>0</v>
      </c>
      <c r="CW29" s="47"/>
      <c r="CX29" s="42">
        <v>0</v>
      </c>
      <c r="CY29" s="33">
        <f t="shared" si="32"/>
        <v>0</v>
      </c>
      <c r="CZ29" s="47"/>
      <c r="DA29" s="42">
        <v>0</v>
      </c>
      <c r="DB29" s="33">
        <f t="shared" si="33"/>
        <v>0</v>
      </c>
      <c r="DC29" s="47"/>
      <c r="DD29" s="47">
        <v>200</v>
      </c>
      <c r="DE29" s="33">
        <f t="shared" si="34"/>
        <v>16.666666666666668</v>
      </c>
      <c r="DF29" s="47"/>
      <c r="DG29" s="47"/>
      <c r="DH29" s="12">
        <f t="shared" si="65"/>
        <v>27798.7</v>
      </c>
      <c r="DI29" s="33">
        <f t="shared" si="35"/>
        <v>2316.5583333333334</v>
      </c>
      <c r="DJ29" s="12">
        <f t="shared" si="36"/>
        <v>0</v>
      </c>
      <c r="DK29" s="42">
        <v>0</v>
      </c>
      <c r="DL29" s="33">
        <f t="shared" si="37"/>
        <v>0</v>
      </c>
      <c r="DM29" s="47"/>
      <c r="DN29" s="47">
        <v>0</v>
      </c>
      <c r="DO29" s="33">
        <f t="shared" si="38"/>
        <v>0</v>
      </c>
      <c r="DP29" s="47"/>
      <c r="DQ29" s="42">
        <v>0</v>
      </c>
      <c r="DR29" s="33">
        <f t="shared" si="39"/>
        <v>0</v>
      </c>
      <c r="DS29" s="47">
        <v>0</v>
      </c>
      <c r="DT29" s="47">
        <v>0</v>
      </c>
      <c r="DU29" s="33">
        <f t="shared" si="40"/>
        <v>0</v>
      </c>
      <c r="DV29" s="47"/>
      <c r="DW29" s="42">
        <v>0</v>
      </c>
      <c r="DX29" s="33">
        <f t="shared" si="41"/>
        <v>0</v>
      </c>
      <c r="DY29" s="47">
        <v>0</v>
      </c>
      <c r="DZ29" s="47">
        <v>1400</v>
      </c>
      <c r="EA29" s="33">
        <f t="shared" si="42"/>
        <v>116.66666666666667</v>
      </c>
      <c r="EB29" s="47"/>
      <c r="EC29" s="47"/>
      <c r="ED29" s="12">
        <f t="shared" si="66"/>
        <v>1400</v>
      </c>
      <c r="EE29" s="33">
        <f t="shared" si="43"/>
        <v>116.66666666666667</v>
      </c>
      <c r="EF29" s="12"/>
      <c r="EI29" s="14"/>
      <c r="EK29" s="14"/>
      <c r="EL29" s="14"/>
      <c r="EN29" s="14"/>
    </row>
    <row r="30" spans="1:144" s="15" customFormat="1" ht="20.25" customHeight="1">
      <c r="A30" s="21">
        <v>21</v>
      </c>
      <c r="B30" s="72" t="s">
        <v>76</v>
      </c>
      <c r="C30" s="38">
        <v>9</v>
      </c>
      <c r="D30" s="38"/>
      <c r="E30" s="38">
        <v>218.9</v>
      </c>
      <c r="F30" s="25">
        <f t="shared" si="0"/>
        <v>105483</v>
      </c>
      <c r="G30" s="33">
        <f t="shared" si="45"/>
        <v>8790.25</v>
      </c>
      <c r="H30" s="12">
        <f t="shared" si="1"/>
        <v>0</v>
      </c>
      <c r="I30" s="12">
        <f t="shared" si="46"/>
        <v>0</v>
      </c>
      <c r="J30" s="12">
        <f t="shared" si="47"/>
        <v>0</v>
      </c>
      <c r="K30" s="12">
        <f t="shared" si="2"/>
        <v>33850</v>
      </c>
      <c r="L30" s="33">
        <f t="shared" si="3"/>
        <v>2820.8333333333335</v>
      </c>
      <c r="M30" s="12">
        <f t="shared" si="48"/>
        <v>0</v>
      </c>
      <c r="N30" s="12">
        <f t="shared" si="49"/>
        <v>0</v>
      </c>
      <c r="O30" s="12">
        <f t="shared" si="50"/>
        <v>0</v>
      </c>
      <c r="P30" s="12">
        <f t="shared" si="4"/>
        <v>8200</v>
      </c>
      <c r="Q30" s="33">
        <f t="shared" si="5"/>
        <v>683.33333333333337</v>
      </c>
      <c r="R30" s="12">
        <f t="shared" si="6"/>
        <v>0</v>
      </c>
      <c r="S30" s="12">
        <f t="shared" si="51"/>
        <v>0</v>
      </c>
      <c r="T30" s="11">
        <f t="shared" si="52"/>
        <v>0</v>
      </c>
      <c r="U30" s="47">
        <v>1200</v>
      </c>
      <c r="V30" s="33">
        <f t="shared" si="7"/>
        <v>100</v>
      </c>
      <c r="W30" s="47"/>
      <c r="X30" s="12">
        <f t="shared" si="53"/>
        <v>0</v>
      </c>
      <c r="Y30" s="11">
        <f t="shared" si="54"/>
        <v>0</v>
      </c>
      <c r="Z30" s="47">
        <v>12000</v>
      </c>
      <c r="AA30" s="33">
        <f t="shared" si="8"/>
        <v>1000</v>
      </c>
      <c r="AB30" s="47"/>
      <c r="AC30" s="12">
        <f t="shared" si="55"/>
        <v>0</v>
      </c>
      <c r="AD30" s="11">
        <f t="shared" si="56"/>
        <v>0</v>
      </c>
      <c r="AE30" s="47">
        <v>7000</v>
      </c>
      <c r="AF30" s="33">
        <f t="shared" si="9"/>
        <v>583.33333333333337</v>
      </c>
      <c r="AG30" s="47"/>
      <c r="AH30" s="12">
        <f t="shared" si="57"/>
        <v>0</v>
      </c>
      <c r="AI30" s="11">
        <f t="shared" si="58"/>
        <v>0</v>
      </c>
      <c r="AJ30" s="47">
        <v>900</v>
      </c>
      <c r="AK30" s="33">
        <f t="shared" si="10"/>
        <v>75</v>
      </c>
      <c r="AL30" s="47"/>
      <c r="AM30" s="12">
        <f t="shared" si="59"/>
        <v>0</v>
      </c>
      <c r="AN30" s="11">
        <f t="shared" si="60"/>
        <v>0</v>
      </c>
      <c r="AO30" s="47"/>
      <c r="AP30" s="33">
        <f t="shared" si="11"/>
        <v>0</v>
      </c>
      <c r="AQ30" s="47"/>
      <c r="AR30" s="12" t="e">
        <f t="shared" si="61"/>
        <v>#DIV/0!</v>
      </c>
      <c r="AS30" s="11" t="e">
        <f t="shared" si="62"/>
        <v>#DIV/0!</v>
      </c>
      <c r="AT30" s="38">
        <v>0</v>
      </c>
      <c r="AU30" s="33">
        <f t="shared" si="12"/>
        <v>0</v>
      </c>
      <c r="AV30" s="47">
        <v>0</v>
      </c>
      <c r="AW30" s="38">
        <v>0</v>
      </c>
      <c r="AX30" s="33">
        <f t="shared" si="13"/>
        <v>0</v>
      </c>
      <c r="AY30" s="47"/>
      <c r="AZ30" s="48">
        <v>71633</v>
      </c>
      <c r="BA30" s="33">
        <f t="shared" si="14"/>
        <v>5969.416666666667</v>
      </c>
      <c r="BB30" s="47"/>
      <c r="BC30" s="38">
        <v>0</v>
      </c>
      <c r="BD30" s="33">
        <f t="shared" si="15"/>
        <v>0</v>
      </c>
      <c r="BE30" s="13"/>
      <c r="BF30" s="42">
        <v>0</v>
      </c>
      <c r="BG30" s="33">
        <f t="shared" si="16"/>
        <v>0</v>
      </c>
      <c r="BH30" s="47"/>
      <c r="BI30" s="38">
        <v>0</v>
      </c>
      <c r="BJ30" s="33">
        <f t="shared" si="17"/>
        <v>0</v>
      </c>
      <c r="BK30" s="47">
        <v>0</v>
      </c>
      <c r="BL30" s="38">
        <v>0</v>
      </c>
      <c r="BM30" s="33">
        <f t="shared" si="18"/>
        <v>0</v>
      </c>
      <c r="BN30" s="47">
        <v>0</v>
      </c>
      <c r="BO30" s="12">
        <f t="shared" si="19"/>
        <v>3800</v>
      </c>
      <c r="BP30" s="33">
        <f t="shared" si="20"/>
        <v>316.66666666666669</v>
      </c>
      <c r="BQ30" s="12">
        <f t="shared" si="21"/>
        <v>0</v>
      </c>
      <c r="BR30" s="12">
        <f t="shared" si="63"/>
        <v>0</v>
      </c>
      <c r="BS30" s="11">
        <f t="shared" si="64"/>
        <v>0</v>
      </c>
      <c r="BT30" s="47">
        <v>3800</v>
      </c>
      <c r="BU30" s="33">
        <f t="shared" si="22"/>
        <v>316.66666666666669</v>
      </c>
      <c r="BV30" s="47"/>
      <c r="BW30" s="47">
        <v>0</v>
      </c>
      <c r="BX30" s="33">
        <f t="shared" si="23"/>
        <v>0</v>
      </c>
      <c r="BY30" s="47"/>
      <c r="BZ30" s="42">
        <v>0</v>
      </c>
      <c r="CA30" s="33">
        <f t="shared" si="24"/>
        <v>0</v>
      </c>
      <c r="CB30" s="47"/>
      <c r="CC30" s="47">
        <v>0</v>
      </c>
      <c r="CD30" s="33">
        <f t="shared" si="25"/>
        <v>0</v>
      </c>
      <c r="CE30" s="47"/>
      <c r="CF30" s="11"/>
      <c r="CG30" s="33">
        <f t="shared" si="26"/>
        <v>0</v>
      </c>
      <c r="CH30" s="47">
        <v>0</v>
      </c>
      <c r="CI30" s="42">
        <v>0</v>
      </c>
      <c r="CJ30" s="33">
        <f t="shared" si="27"/>
        <v>0</v>
      </c>
      <c r="CK30" s="47"/>
      <c r="CL30" s="38">
        <v>0</v>
      </c>
      <c r="CM30" s="33">
        <f t="shared" si="28"/>
        <v>0</v>
      </c>
      <c r="CN30" s="47"/>
      <c r="CO30" s="47">
        <v>8950</v>
      </c>
      <c r="CP30" s="33">
        <f t="shared" si="29"/>
        <v>745.83333333333337</v>
      </c>
      <c r="CQ30" s="47"/>
      <c r="CR30" s="47">
        <v>2150</v>
      </c>
      <c r="CS30" s="33">
        <f t="shared" si="30"/>
        <v>179.16666666666666</v>
      </c>
      <c r="CT30" s="47"/>
      <c r="CU30" s="38">
        <v>0</v>
      </c>
      <c r="CV30" s="33">
        <f t="shared" si="31"/>
        <v>0</v>
      </c>
      <c r="CW30" s="47"/>
      <c r="CX30" s="42">
        <v>0</v>
      </c>
      <c r="CY30" s="33">
        <f t="shared" si="32"/>
        <v>0</v>
      </c>
      <c r="CZ30" s="47"/>
      <c r="DA30" s="42">
        <v>0</v>
      </c>
      <c r="DB30" s="33">
        <f t="shared" si="33"/>
        <v>0</v>
      </c>
      <c r="DC30" s="47"/>
      <c r="DD30" s="47">
        <v>0</v>
      </c>
      <c r="DE30" s="33">
        <f t="shared" si="34"/>
        <v>0</v>
      </c>
      <c r="DF30" s="47"/>
      <c r="DG30" s="47"/>
      <c r="DH30" s="12">
        <f t="shared" si="65"/>
        <v>105483</v>
      </c>
      <c r="DI30" s="33">
        <f t="shared" si="35"/>
        <v>8790.25</v>
      </c>
      <c r="DJ30" s="12">
        <f t="shared" si="36"/>
        <v>0</v>
      </c>
      <c r="DK30" s="42">
        <v>0</v>
      </c>
      <c r="DL30" s="33">
        <f t="shared" si="37"/>
        <v>0</v>
      </c>
      <c r="DM30" s="47"/>
      <c r="DN30" s="47">
        <v>0</v>
      </c>
      <c r="DO30" s="33">
        <f t="shared" si="38"/>
        <v>0</v>
      </c>
      <c r="DP30" s="47"/>
      <c r="DQ30" s="42">
        <v>0</v>
      </c>
      <c r="DR30" s="33">
        <f t="shared" si="39"/>
        <v>0</v>
      </c>
      <c r="DS30" s="47">
        <v>0</v>
      </c>
      <c r="DT30" s="47">
        <v>0</v>
      </c>
      <c r="DU30" s="33">
        <f t="shared" si="40"/>
        <v>0</v>
      </c>
      <c r="DV30" s="47"/>
      <c r="DW30" s="42">
        <v>0</v>
      </c>
      <c r="DX30" s="33">
        <f t="shared" si="41"/>
        <v>0</v>
      </c>
      <c r="DY30" s="47">
        <v>0</v>
      </c>
      <c r="DZ30" s="47">
        <v>9000</v>
      </c>
      <c r="EA30" s="33">
        <f t="shared" si="42"/>
        <v>750</v>
      </c>
      <c r="EB30" s="47"/>
      <c r="EC30" s="47"/>
      <c r="ED30" s="12">
        <f t="shared" si="66"/>
        <v>9000</v>
      </c>
      <c r="EE30" s="33">
        <f t="shared" si="43"/>
        <v>750</v>
      </c>
      <c r="EF30" s="12"/>
      <c r="EI30" s="14"/>
      <c r="EK30" s="14"/>
      <c r="EL30" s="14"/>
      <c r="EN30" s="14"/>
    </row>
    <row r="31" spans="1:144" s="15" customFormat="1" ht="20.25" customHeight="1">
      <c r="A31" s="21">
        <v>22</v>
      </c>
      <c r="B31" s="72" t="s">
        <v>77</v>
      </c>
      <c r="C31" s="38">
        <v>1299.4000000000001</v>
      </c>
      <c r="D31" s="38"/>
      <c r="E31" s="38">
        <v>479.3</v>
      </c>
      <c r="F31" s="25">
        <f t="shared" si="0"/>
        <v>7980</v>
      </c>
      <c r="G31" s="33">
        <f t="shared" si="45"/>
        <v>665</v>
      </c>
      <c r="H31" s="12">
        <f t="shared" si="1"/>
        <v>0</v>
      </c>
      <c r="I31" s="12">
        <f t="shared" si="46"/>
        <v>0</v>
      </c>
      <c r="J31" s="12">
        <f t="shared" si="47"/>
        <v>0</v>
      </c>
      <c r="K31" s="12">
        <f t="shared" si="2"/>
        <v>4480</v>
      </c>
      <c r="L31" s="33">
        <f t="shared" si="3"/>
        <v>373.33333333333331</v>
      </c>
      <c r="M31" s="12">
        <f t="shared" si="48"/>
        <v>0</v>
      </c>
      <c r="N31" s="12">
        <f t="shared" si="49"/>
        <v>0</v>
      </c>
      <c r="O31" s="12">
        <f t="shared" si="50"/>
        <v>0</v>
      </c>
      <c r="P31" s="12">
        <f t="shared" si="4"/>
        <v>1395</v>
      </c>
      <c r="Q31" s="33">
        <f t="shared" si="5"/>
        <v>116.25</v>
      </c>
      <c r="R31" s="12">
        <f t="shared" si="6"/>
        <v>0</v>
      </c>
      <c r="S31" s="12">
        <f t="shared" si="51"/>
        <v>0</v>
      </c>
      <c r="T31" s="11">
        <f t="shared" si="52"/>
        <v>0</v>
      </c>
      <c r="U31" s="47">
        <v>695</v>
      </c>
      <c r="V31" s="33">
        <f t="shared" si="7"/>
        <v>57.916666666666664</v>
      </c>
      <c r="W31" s="47"/>
      <c r="X31" s="12">
        <f t="shared" si="53"/>
        <v>0</v>
      </c>
      <c r="Y31" s="11">
        <f t="shared" si="54"/>
        <v>0</v>
      </c>
      <c r="Z31" s="47">
        <v>1685</v>
      </c>
      <c r="AA31" s="33">
        <f t="shared" si="8"/>
        <v>140.41666666666666</v>
      </c>
      <c r="AB31" s="47"/>
      <c r="AC31" s="12">
        <f t="shared" si="55"/>
        <v>0</v>
      </c>
      <c r="AD31" s="11">
        <f t="shared" si="56"/>
        <v>0</v>
      </c>
      <c r="AE31" s="47">
        <v>700</v>
      </c>
      <c r="AF31" s="33">
        <f t="shared" si="9"/>
        <v>58.333333333333336</v>
      </c>
      <c r="AG31" s="47"/>
      <c r="AH31" s="12">
        <f t="shared" si="57"/>
        <v>0</v>
      </c>
      <c r="AI31" s="11">
        <f t="shared" si="58"/>
        <v>0</v>
      </c>
      <c r="AJ31" s="47">
        <v>350</v>
      </c>
      <c r="AK31" s="33">
        <f t="shared" si="10"/>
        <v>29.166666666666668</v>
      </c>
      <c r="AL31" s="47"/>
      <c r="AM31" s="12">
        <f t="shared" si="59"/>
        <v>0</v>
      </c>
      <c r="AN31" s="11">
        <f t="shared" si="60"/>
        <v>0</v>
      </c>
      <c r="AO31" s="47"/>
      <c r="AP31" s="33">
        <f t="shared" si="11"/>
        <v>0</v>
      </c>
      <c r="AQ31" s="47"/>
      <c r="AR31" s="12" t="e">
        <f t="shared" si="61"/>
        <v>#DIV/0!</v>
      </c>
      <c r="AS31" s="11" t="e">
        <f t="shared" si="62"/>
        <v>#DIV/0!</v>
      </c>
      <c r="AT31" s="38">
        <v>0</v>
      </c>
      <c r="AU31" s="33">
        <f t="shared" si="12"/>
        <v>0</v>
      </c>
      <c r="AV31" s="47">
        <v>0</v>
      </c>
      <c r="AW31" s="38">
        <v>0</v>
      </c>
      <c r="AX31" s="33">
        <f t="shared" si="13"/>
        <v>0</v>
      </c>
      <c r="AY31" s="47"/>
      <c r="AZ31" s="48">
        <v>3500</v>
      </c>
      <c r="BA31" s="33">
        <f t="shared" si="14"/>
        <v>291.66666666666669</v>
      </c>
      <c r="BB31" s="47"/>
      <c r="BC31" s="38">
        <v>0</v>
      </c>
      <c r="BD31" s="33">
        <f t="shared" si="15"/>
        <v>0</v>
      </c>
      <c r="BE31" s="13"/>
      <c r="BF31" s="42">
        <v>0</v>
      </c>
      <c r="BG31" s="33">
        <f t="shared" si="16"/>
        <v>0</v>
      </c>
      <c r="BH31" s="47"/>
      <c r="BI31" s="38">
        <v>0</v>
      </c>
      <c r="BJ31" s="33">
        <f t="shared" si="17"/>
        <v>0</v>
      </c>
      <c r="BK31" s="47">
        <v>0</v>
      </c>
      <c r="BL31" s="38">
        <v>0</v>
      </c>
      <c r="BM31" s="33">
        <f t="shared" si="18"/>
        <v>0</v>
      </c>
      <c r="BN31" s="47">
        <v>0</v>
      </c>
      <c r="BO31" s="12">
        <f t="shared" si="19"/>
        <v>300</v>
      </c>
      <c r="BP31" s="33">
        <f t="shared" si="20"/>
        <v>25</v>
      </c>
      <c r="BQ31" s="12">
        <f t="shared" si="21"/>
        <v>0</v>
      </c>
      <c r="BR31" s="12">
        <f t="shared" si="63"/>
        <v>0</v>
      </c>
      <c r="BS31" s="11">
        <f t="shared" si="64"/>
        <v>0</v>
      </c>
      <c r="BT31" s="47">
        <v>300</v>
      </c>
      <c r="BU31" s="33">
        <f t="shared" si="22"/>
        <v>25</v>
      </c>
      <c r="BV31" s="47"/>
      <c r="BW31" s="47">
        <v>0</v>
      </c>
      <c r="BX31" s="33">
        <f t="shared" si="23"/>
        <v>0</v>
      </c>
      <c r="BY31" s="47"/>
      <c r="BZ31" s="42">
        <v>0</v>
      </c>
      <c r="CA31" s="33">
        <f t="shared" si="24"/>
        <v>0</v>
      </c>
      <c r="CB31" s="47"/>
      <c r="CC31" s="47">
        <v>0</v>
      </c>
      <c r="CD31" s="33">
        <f t="shared" si="25"/>
        <v>0</v>
      </c>
      <c r="CE31" s="47"/>
      <c r="CF31" s="11"/>
      <c r="CG31" s="33">
        <f t="shared" si="26"/>
        <v>0</v>
      </c>
      <c r="CH31" s="47">
        <v>0</v>
      </c>
      <c r="CI31" s="42">
        <v>0</v>
      </c>
      <c r="CJ31" s="33">
        <f t="shared" si="27"/>
        <v>0</v>
      </c>
      <c r="CK31" s="47"/>
      <c r="CL31" s="38">
        <v>0</v>
      </c>
      <c r="CM31" s="33">
        <f t="shared" si="28"/>
        <v>0</v>
      </c>
      <c r="CN31" s="47"/>
      <c r="CO31" s="47">
        <v>750</v>
      </c>
      <c r="CP31" s="33">
        <f t="shared" si="29"/>
        <v>62.5</v>
      </c>
      <c r="CQ31" s="47"/>
      <c r="CR31" s="47">
        <v>200</v>
      </c>
      <c r="CS31" s="33">
        <f t="shared" si="30"/>
        <v>16.666666666666668</v>
      </c>
      <c r="CT31" s="47"/>
      <c r="CU31" s="38">
        <v>0</v>
      </c>
      <c r="CV31" s="33">
        <f t="shared" si="31"/>
        <v>0</v>
      </c>
      <c r="CW31" s="47"/>
      <c r="CX31" s="42">
        <v>0</v>
      </c>
      <c r="CY31" s="33">
        <f t="shared" si="32"/>
        <v>0</v>
      </c>
      <c r="CZ31" s="47"/>
      <c r="DA31" s="42">
        <v>0</v>
      </c>
      <c r="DB31" s="33">
        <f t="shared" si="33"/>
        <v>0</v>
      </c>
      <c r="DC31" s="47"/>
      <c r="DD31" s="47">
        <v>0</v>
      </c>
      <c r="DE31" s="33">
        <f t="shared" si="34"/>
        <v>0</v>
      </c>
      <c r="DF31" s="47"/>
      <c r="DG31" s="47"/>
      <c r="DH31" s="12">
        <f t="shared" si="65"/>
        <v>7980</v>
      </c>
      <c r="DI31" s="33">
        <f t="shared" si="35"/>
        <v>665</v>
      </c>
      <c r="DJ31" s="12">
        <f t="shared" si="36"/>
        <v>0</v>
      </c>
      <c r="DK31" s="42">
        <v>0</v>
      </c>
      <c r="DL31" s="33">
        <f t="shared" si="37"/>
        <v>0</v>
      </c>
      <c r="DM31" s="47"/>
      <c r="DN31" s="47">
        <v>0</v>
      </c>
      <c r="DO31" s="33">
        <f t="shared" si="38"/>
        <v>0</v>
      </c>
      <c r="DP31" s="47"/>
      <c r="DQ31" s="42">
        <v>0</v>
      </c>
      <c r="DR31" s="33">
        <f t="shared" si="39"/>
        <v>0</v>
      </c>
      <c r="DS31" s="47">
        <v>0</v>
      </c>
      <c r="DT31" s="47">
        <v>0</v>
      </c>
      <c r="DU31" s="33">
        <f t="shared" si="40"/>
        <v>0</v>
      </c>
      <c r="DV31" s="47"/>
      <c r="DW31" s="42">
        <v>0</v>
      </c>
      <c r="DX31" s="33">
        <f t="shared" si="41"/>
        <v>0</v>
      </c>
      <c r="DY31" s="47">
        <v>0</v>
      </c>
      <c r="DZ31" s="47">
        <v>400</v>
      </c>
      <c r="EA31" s="33">
        <f t="shared" si="42"/>
        <v>33.333333333333336</v>
      </c>
      <c r="EB31" s="47"/>
      <c r="EC31" s="47"/>
      <c r="ED31" s="12">
        <f t="shared" si="66"/>
        <v>400</v>
      </c>
      <c r="EE31" s="33">
        <f t="shared" si="43"/>
        <v>33.333333333333336</v>
      </c>
      <c r="EF31" s="12"/>
      <c r="EI31" s="14"/>
      <c r="EK31" s="14"/>
      <c r="EL31" s="14"/>
      <c r="EN31" s="14"/>
    </row>
    <row r="32" spans="1:144" s="15" customFormat="1" ht="20.25" customHeight="1">
      <c r="A32" s="21">
        <v>23</v>
      </c>
      <c r="B32" s="72" t="s">
        <v>78</v>
      </c>
      <c r="C32" s="38">
        <v>1230.4000000000001</v>
      </c>
      <c r="D32" s="38"/>
      <c r="E32" s="38">
        <v>78.5</v>
      </c>
      <c r="F32" s="25">
        <f t="shared" si="0"/>
        <v>4755</v>
      </c>
      <c r="G32" s="33">
        <f t="shared" si="45"/>
        <v>396.25</v>
      </c>
      <c r="H32" s="12">
        <f t="shared" si="1"/>
        <v>0</v>
      </c>
      <c r="I32" s="12">
        <f t="shared" si="46"/>
        <v>0</v>
      </c>
      <c r="J32" s="12">
        <f t="shared" si="47"/>
        <v>0</v>
      </c>
      <c r="K32" s="12">
        <f t="shared" si="2"/>
        <v>1200</v>
      </c>
      <c r="L32" s="33">
        <f t="shared" si="3"/>
        <v>100</v>
      </c>
      <c r="M32" s="12">
        <f t="shared" si="48"/>
        <v>0</v>
      </c>
      <c r="N32" s="12">
        <f t="shared" si="49"/>
        <v>0</v>
      </c>
      <c r="O32" s="12">
        <f t="shared" si="50"/>
        <v>0</v>
      </c>
      <c r="P32" s="12">
        <f t="shared" si="4"/>
        <v>220</v>
      </c>
      <c r="Q32" s="33">
        <f t="shared" si="5"/>
        <v>18.333333333333332</v>
      </c>
      <c r="R32" s="12">
        <f t="shared" si="6"/>
        <v>0</v>
      </c>
      <c r="S32" s="12">
        <f t="shared" si="51"/>
        <v>0</v>
      </c>
      <c r="T32" s="11">
        <f t="shared" si="52"/>
        <v>0</v>
      </c>
      <c r="U32" s="47">
        <v>0</v>
      </c>
      <c r="V32" s="33">
        <f t="shared" si="7"/>
        <v>0</v>
      </c>
      <c r="W32" s="47"/>
      <c r="X32" s="12" t="e">
        <f t="shared" si="53"/>
        <v>#DIV/0!</v>
      </c>
      <c r="Y32" s="11" t="e">
        <f t="shared" si="54"/>
        <v>#DIV/0!</v>
      </c>
      <c r="Z32" s="47">
        <v>630</v>
      </c>
      <c r="AA32" s="33">
        <f t="shared" si="8"/>
        <v>52.5</v>
      </c>
      <c r="AB32" s="47"/>
      <c r="AC32" s="12">
        <f t="shared" si="55"/>
        <v>0</v>
      </c>
      <c r="AD32" s="11">
        <f t="shared" si="56"/>
        <v>0</v>
      </c>
      <c r="AE32" s="47">
        <v>220</v>
      </c>
      <c r="AF32" s="33">
        <f t="shared" si="9"/>
        <v>18.333333333333332</v>
      </c>
      <c r="AG32" s="47"/>
      <c r="AH32" s="12">
        <f t="shared" si="57"/>
        <v>0</v>
      </c>
      <c r="AI32" s="11">
        <f t="shared" si="58"/>
        <v>0</v>
      </c>
      <c r="AJ32" s="47">
        <v>0</v>
      </c>
      <c r="AK32" s="33">
        <f t="shared" si="10"/>
        <v>0</v>
      </c>
      <c r="AL32" s="47"/>
      <c r="AM32" s="12" t="e">
        <f t="shared" si="59"/>
        <v>#DIV/0!</v>
      </c>
      <c r="AN32" s="11" t="e">
        <f t="shared" si="60"/>
        <v>#DIV/0!</v>
      </c>
      <c r="AO32" s="47"/>
      <c r="AP32" s="33">
        <f t="shared" si="11"/>
        <v>0</v>
      </c>
      <c r="AQ32" s="47"/>
      <c r="AR32" s="12" t="e">
        <f t="shared" si="61"/>
        <v>#DIV/0!</v>
      </c>
      <c r="AS32" s="11" t="e">
        <f t="shared" si="62"/>
        <v>#DIV/0!</v>
      </c>
      <c r="AT32" s="38">
        <v>0</v>
      </c>
      <c r="AU32" s="33">
        <f t="shared" si="12"/>
        <v>0</v>
      </c>
      <c r="AV32" s="47">
        <v>0</v>
      </c>
      <c r="AW32" s="38">
        <v>0</v>
      </c>
      <c r="AX32" s="33">
        <f t="shared" si="13"/>
        <v>0</v>
      </c>
      <c r="AY32" s="47"/>
      <c r="AZ32" s="48">
        <v>3555</v>
      </c>
      <c r="BA32" s="33">
        <f t="shared" si="14"/>
        <v>296.25</v>
      </c>
      <c r="BB32" s="47"/>
      <c r="BC32" s="38">
        <v>0</v>
      </c>
      <c r="BD32" s="33">
        <f t="shared" si="15"/>
        <v>0</v>
      </c>
      <c r="BE32" s="13"/>
      <c r="BF32" s="42">
        <v>0</v>
      </c>
      <c r="BG32" s="33">
        <f t="shared" si="16"/>
        <v>0</v>
      </c>
      <c r="BH32" s="47"/>
      <c r="BI32" s="38">
        <v>0</v>
      </c>
      <c r="BJ32" s="33">
        <f t="shared" si="17"/>
        <v>0</v>
      </c>
      <c r="BK32" s="47">
        <v>0</v>
      </c>
      <c r="BL32" s="38">
        <v>0</v>
      </c>
      <c r="BM32" s="33">
        <f t="shared" si="18"/>
        <v>0</v>
      </c>
      <c r="BN32" s="47">
        <v>0</v>
      </c>
      <c r="BO32" s="12">
        <f t="shared" si="19"/>
        <v>350</v>
      </c>
      <c r="BP32" s="33">
        <f t="shared" si="20"/>
        <v>29.166666666666668</v>
      </c>
      <c r="BQ32" s="12">
        <f t="shared" si="21"/>
        <v>0</v>
      </c>
      <c r="BR32" s="12">
        <f t="shared" si="63"/>
        <v>0</v>
      </c>
      <c r="BS32" s="11">
        <f t="shared" si="64"/>
        <v>0</v>
      </c>
      <c r="BT32" s="47">
        <v>350</v>
      </c>
      <c r="BU32" s="33">
        <f t="shared" si="22"/>
        <v>29.166666666666668</v>
      </c>
      <c r="BV32" s="47"/>
      <c r="BW32" s="47">
        <v>0</v>
      </c>
      <c r="BX32" s="33">
        <f t="shared" si="23"/>
        <v>0</v>
      </c>
      <c r="BY32" s="47"/>
      <c r="BZ32" s="42">
        <v>0</v>
      </c>
      <c r="CA32" s="33">
        <f t="shared" si="24"/>
        <v>0</v>
      </c>
      <c r="CB32" s="47"/>
      <c r="CC32" s="47">
        <v>0</v>
      </c>
      <c r="CD32" s="33">
        <f t="shared" si="25"/>
        <v>0</v>
      </c>
      <c r="CE32" s="47"/>
      <c r="CF32" s="11"/>
      <c r="CG32" s="33">
        <f t="shared" si="26"/>
        <v>0</v>
      </c>
      <c r="CH32" s="47">
        <v>0</v>
      </c>
      <c r="CI32" s="42">
        <v>0</v>
      </c>
      <c r="CJ32" s="33">
        <f t="shared" si="27"/>
        <v>0</v>
      </c>
      <c r="CK32" s="47"/>
      <c r="CL32" s="38">
        <v>0</v>
      </c>
      <c r="CM32" s="33">
        <f t="shared" si="28"/>
        <v>0</v>
      </c>
      <c r="CN32" s="47"/>
      <c r="CO32" s="47">
        <v>0</v>
      </c>
      <c r="CP32" s="33">
        <f t="shared" si="29"/>
        <v>0</v>
      </c>
      <c r="CQ32" s="47"/>
      <c r="CR32" s="47">
        <v>0</v>
      </c>
      <c r="CS32" s="33">
        <f t="shared" si="30"/>
        <v>0</v>
      </c>
      <c r="CT32" s="47"/>
      <c r="CU32" s="38">
        <v>0</v>
      </c>
      <c r="CV32" s="33">
        <f t="shared" si="31"/>
        <v>0</v>
      </c>
      <c r="CW32" s="47"/>
      <c r="CX32" s="42">
        <v>0</v>
      </c>
      <c r="CY32" s="33">
        <f t="shared" si="32"/>
        <v>0</v>
      </c>
      <c r="CZ32" s="47"/>
      <c r="DA32" s="42">
        <v>0</v>
      </c>
      <c r="DB32" s="33">
        <f t="shared" si="33"/>
        <v>0</v>
      </c>
      <c r="DC32" s="47"/>
      <c r="DD32" s="47">
        <v>0</v>
      </c>
      <c r="DE32" s="33">
        <f t="shared" si="34"/>
        <v>0</v>
      </c>
      <c r="DF32" s="47"/>
      <c r="DG32" s="47"/>
      <c r="DH32" s="12">
        <f t="shared" si="65"/>
        <v>4755</v>
      </c>
      <c r="DI32" s="33">
        <f t="shared" si="35"/>
        <v>396.25</v>
      </c>
      <c r="DJ32" s="12">
        <f t="shared" si="36"/>
        <v>0</v>
      </c>
      <c r="DK32" s="42">
        <v>0</v>
      </c>
      <c r="DL32" s="33">
        <f t="shared" si="37"/>
        <v>0</v>
      </c>
      <c r="DM32" s="47"/>
      <c r="DN32" s="47">
        <v>0</v>
      </c>
      <c r="DO32" s="33">
        <f t="shared" si="38"/>
        <v>0</v>
      </c>
      <c r="DP32" s="47"/>
      <c r="DQ32" s="42">
        <v>0</v>
      </c>
      <c r="DR32" s="33">
        <f t="shared" si="39"/>
        <v>0</v>
      </c>
      <c r="DS32" s="47">
        <v>0</v>
      </c>
      <c r="DT32" s="47">
        <v>0</v>
      </c>
      <c r="DU32" s="33">
        <f t="shared" si="40"/>
        <v>0</v>
      </c>
      <c r="DV32" s="47"/>
      <c r="DW32" s="42">
        <v>0</v>
      </c>
      <c r="DX32" s="33">
        <f t="shared" si="41"/>
        <v>0</v>
      </c>
      <c r="DY32" s="47">
        <v>0</v>
      </c>
      <c r="DZ32" s="47">
        <v>267.8</v>
      </c>
      <c r="EA32" s="33">
        <f t="shared" si="42"/>
        <v>22.316666666666666</v>
      </c>
      <c r="EB32" s="47"/>
      <c r="EC32" s="47"/>
      <c r="ED32" s="12">
        <f t="shared" si="66"/>
        <v>267.8</v>
      </c>
      <c r="EE32" s="33">
        <f t="shared" si="43"/>
        <v>22.316666666666666</v>
      </c>
      <c r="EF32" s="12"/>
      <c r="EI32" s="14"/>
      <c r="EK32" s="14"/>
      <c r="EL32" s="14"/>
      <c r="EN32" s="14"/>
    </row>
    <row r="33" spans="1:144" s="15" customFormat="1" ht="20.25" customHeight="1">
      <c r="A33" s="21">
        <v>24</v>
      </c>
      <c r="B33" s="72" t="s">
        <v>79</v>
      </c>
      <c r="C33" s="38">
        <v>1436</v>
      </c>
      <c r="D33" s="38"/>
      <c r="E33" s="38">
        <v>1782</v>
      </c>
      <c r="F33" s="25">
        <f t="shared" si="0"/>
        <v>5875</v>
      </c>
      <c r="G33" s="33">
        <f t="shared" si="45"/>
        <v>489.58333333333331</v>
      </c>
      <c r="H33" s="12">
        <f t="shared" si="1"/>
        <v>0</v>
      </c>
      <c r="I33" s="12">
        <f t="shared" si="46"/>
        <v>0</v>
      </c>
      <c r="J33" s="12">
        <f t="shared" si="47"/>
        <v>0</v>
      </c>
      <c r="K33" s="12">
        <f t="shared" si="2"/>
        <v>2375</v>
      </c>
      <c r="L33" s="33">
        <f t="shared" si="3"/>
        <v>197.91666666666666</v>
      </c>
      <c r="M33" s="12">
        <f t="shared" si="48"/>
        <v>0</v>
      </c>
      <c r="N33" s="12">
        <f t="shared" si="49"/>
        <v>0</v>
      </c>
      <c r="O33" s="12">
        <f t="shared" si="50"/>
        <v>0</v>
      </c>
      <c r="P33" s="12">
        <f t="shared" si="4"/>
        <v>625</v>
      </c>
      <c r="Q33" s="33">
        <f t="shared" si="5"/>
        <v>52.083333333333336</v>
      </c>
      <c r="R33" s="12">
        <f t="shared" si="6"/>
        <v>0</v>
      </c>
      <c r="S33" s="12">
        <f t="shared" si="51"/>
        <v>0</v>
      </c>
      <c r="T33" s="11">
        <f t="shared" si="52"/>
        <v>0</v>
      </c>
      <c r="U33" s="47">
        <v>25</v>
      </c>
      <c r="V33" s="33">
        <f t="shared" si="7"/>
        <v>2.0833333333333335</v>
      </c>
      <c r="W33" s="47"/>
      <c r="X33" s="12">
        <f t="shared" si="53"/>
        <v>0</v>
      </c>
      <c r="Y33" s="11">
        <f t="shared" si="54"/>
        <v>0</v>
      </c>
      <c r="Z33" s="47">
        <v>800</v>
      </c>
      <c r="AA33" s="33">
        <f t="shared" si="8"/>
        <v>66.666666666666671</v>
      </c>
      <c r="AB33" s="47"/>
      <c r="AC33" s="12">
        <f t="shared" si="55"/>
        <v>0</v>
      </c>
      <c r="AD33" s="11">
        <f t="shared" si="56"/>
        <v>0</v>
      </c>
      <c r="AE33" s="47">
        <v>600</v>
      </c>
      <c r="AF33" s="33">
        <f t="shared" si="9"/>
        <v>50</v>
      </c>
      <c r="AG33" s="47"/>
      <c r="AH33" s="12">
        <f t="shared" si="57"/>
        <v>0</v>
      </c>
      <c r="AI33" s="11">
        <f t="shared" si="58"/>
        <v>0</v>
      </c>
      <c r="AJ33" s="47">
        <v>0</v>
      </c>
      <c r="AK33" s="33">
        <f t="shared" si="10"/>
        <v>0</v>
      </c>
      <c r="AL33" s="47"/>
      <c r="AM33" s="12" t="e">
        <f t="shared" si="59"/>
        <v>#DIV/0!</v>
      </c>
      <c r="AN33" s="11" t="e">
        <f t="shared" si="60"/>
        <v>#DIV/0!</v>
      </c>
      <c r="AO33" s="47"/>
      <c r="AP33" s="33">
        <f t="shared" si="11"/>
        <v>0</v>
      </c>
      <c r="AQ33" s="47"/>
      <c r="AR33" s="12" t="e">
        <f t="shared" si="61"/>
        <v>#DIV/0!</v>
      </c>
      <c r="AS33" s="11" t="e">
        <f t="shared" si="62"/>
        <v>#DIV/0!</v>
      </c>
      <c r="AT33" s="38">
        <v>0</v>
      </c>
      <c r="AU33" s="33">
        <f t="shared" si="12"/>
        <v>0</v>
      </c>
      <c r="AV33" s="47">
        <v>0</v>
      </c>
      <c r="AW33" s="38">
        <v>0</v>
      </c>
      <c r="AX33" s="33">
        <f t="shared" si="13"/>
        <v>0</v>
      </c>
      <c r="AY33" s="47"/>
      <c r="AZ33" s="48">
        <v>3500</v>
      </c>
      <c r="BA33" s="33">
        <f t="shared" si="14"/>
        <v>291.66666666666669</v>
      </c>
      <c r="BB33" s="47"/>
      <c r="BC33" s="38">
        <v>0</v>
      </c>
      <c r="BD33" s="33">
        <f t="shared" si="15"/>
        <v>0</v>
      </c>
      <c r="BE33" s="13"/>
      <c r="BF33" s="42">
        <v>0</v>
      </c>
      <c r="BG33" s="33">
        <f t="shared" si="16"/>
        <v>0</v>
      </c>
      <c r="BH33" s="47"/>
      <c r="BI33" s="38">
        <v>0</v>
      </c>
      <c r="BJ33" s="33">
        <f t="shared" si="17"/>
        <v>0</v>
      </c>
      <c r="BK33" s="47">
        <v>0</v>
      </c>
      <c r="BL33" s="38">
        <v>0</v>
      </c>
      <c r="BM33" s="33">
        <f t="shared" si="18"/>
        <v>0</v>
      </c>
      <c r="BN33" s="47">
        <v>0</v>
      </c>
      <c r="BO33" s="12">
        <f t="shared" si="19"/>
        <v>950</v>
      </c>
      <c r="BP33" s="33">
        <f t="shared" si="20"/>
        <v>79.166666666666671</v>
      </c>
      <c r="BQ33" s="12">
        <f t="shared" si="21"/>
        <v>0</v>
      </c>
      <c r="BR33" s="12">
        <f t="shared" si="63"/>
        <v>0</v>
      </c>
      <c r="BS33" s="11">
        <f t="shared" si="64"/>
        <v>0</v>
      </c>
      <c r="BT33" s="47">
        <v>700</v>
      </c>
      <c r="BU33" s="33">
        <f t="shared" si="22"/>
        <v>58.333333333333336</v>
      </c>
      <c r="BV33" s="47"/>
      <c r="BW33" s="47">
        <v>250</v>
      </c>
      <c r="BX33" s="33">
        <f t="shared" si="23"/>
        <v>20.833333333333332</v>
      </c>
      <c r="BY33" s="47"/>
      <c r="BZ33" s="42">
        <v>0</v>
      </c>
      <c r="CA33" s="33">
        <f t="shared" si="24"/>
        <v>0</v>
      </c>
      <c r="CB33" s="47"/>
      <c r="CC33" s="47">
        <v>0</v>
      </c>
      <c r="CD33" s="33">
        <f t="shared" si="25"/>
        <v>0</v>
      </c>
      <c r="CE33" s="47"/>
      <c r="CF33" s="11"/>
      <c r="CG33" s="33">
        <f t="shared" si="26"/>
        <v>0</v>
      </c>
      <c r="CH33" s="47">
        <v>0</v>
      </c>
      <c r="CI33" s="42">
        <v>0</v>
      </c>
      <c r="CJ33" s="33">
        <f t="shared" si="27"/>
        <v>0</v>
      </c>
      <c r="CK33" s="47"/>
      <c r="CL33" s="38">
        <v>0</v>
      </c>
      <c r="CM33" s="33">
        <f t="shared" si="28"/>
        <v>0</v>
      </c>
      <c r="CN33" s="47"/>
      <c r="CO33" s="47">
        <v>0</v>
      </c>
      <c r="CP33" s="33">
        <f t="shared" si="29"/>
        <v>0</v>
      </c>
      <c r="CQ33" s="47"/>
      <c r="CR33" s="47">
        <v>0</v>
      </c>
      <c r="CS33" s="33">
        <f t="shared" si="30"/>
        <v>0</v>
      </c>
      <c r="CT33" s="47"/>
      <c r="CU33" s="38">
        <v>0</v>
      </c>
      <c r="CV33" s="33">
        <f t="shared" si="31"/>
        <v>0</v>
      </c>
      <c r="CW33" s="47"/>
      <c r="CX33" s="42">
        <v>0</v>
      </c>
      <c r="CY33" s="33">
        <f t="shared" si="32"/>
        <v>0</v>
      </c>
      <c r="CZ33" s="47"/>
      <c r="DA33" s="42">
        <v>0</v>
      </c>
      <c r="DB33" s="33">
        <f t="shared" si="33"/>
        <v>0</v>
      </c>
      <c r="DC33" s="47"/>
      <c r="DD33" s="47">
        <v>0</v>
      </c>
      <c r="DE33" s="33">
        <f t="shared" si="34"/>
        <v>0</v>
      </c>
      <c r="DF33" s="47"/>
      <c r="DG33" s="47"/>
      <c r="DH33" s="12">
        <f t="shared" si="65"/>
        <v>5875</v>
      </c>
      <c r="DI33" s="33">
        <f t="shared" si="35"/>
        <v>489.58333333333331</v>
      </c>
      <c r="DJ33" s="12">
        <f t="shared" si="36"/>
        <v>0</v>
      </c>
      <c r="DK33" s="42">
        <v>0</v>
      </c>
      <c r="DL33" s="33">
        <f t="shared" si="37"/>
        <v>0</v>
      </c>
      <c r="DM33" s="47"/>
      <c r="DN33" s="47">
        <v>0</v>
      </c>
      <c r="DO33" s="33">
        <f t="shared" si="38"/>
        <v>0</v>
      </c>
      <c r="DP33" s="47"/>
      <c r="DQ33" s="42">
        <v>0</v>
      </c>
      <c r="DR33" s="33">
        <f t="shared" si="39"/>
        <v>0</v>
      </c>
      <c r="DS33" s="47">
        <v>0</v>
      </c>
      <c r="DT33" s="47">
        <v>0</v>
      </c>
      <c r="DU33" s="33">
        <f t="shared" si="40"/>
        <v>0</v>
      </c>
      <c r="DV33" s="47"/>
      <c r="DW33" s="42">
        <v>0</v>
      </c>
      <c r="DX33" s="33">
        <f t="shared" si="41"/>
        <v>0</v>
      </c>
      <c r="DY33" s="47">
        <v>0</v>
      </c>
      <c r="DZ33" s="47">
        <v>300</v>
      </c>
      <c r="EA33" s="33">
        <f t="shared" si="42"/>
        <v>25</v>
      </c>
      <c r="EB33" s="47"/>
      <c r="EC33" s="47"/>
      <c r="ED33" s="12">
        <f t="shared" si="66"/>
        <v>300</v>
      </c>
      <c r="EE33" s="33">
        <f t="shared" si="43"/>
        <v>25</v>
      </c>
      <c r="EF33" s="12"/>
      <c r="EI33" s="14"/>
      <c r="EK33" s="14"/>
      <c r="EL33" s="14"/>
      <c r="EN33" s="14"/>
    </row>
    <row r="34" spans="1:144" s="15" customFormat="1" ht="20.25" customHeight="1">
      <c r="A34" s="21">
        <v>25</v>
      </c>
      <c r="B34" s="72" t="s">
        <v>80</v>
      </c>
      <c r="C34" s="38">
        <v>802</v>
      </c>
      <c r="D34" s="38"/>
      <c r="E34" s="38">
        <v>2151</v>
      </c>
      <c r="F34" s="25">
        <f t="shared" si="0"/>
        <v>37761.599999999999</v>
      </c>
      <c r="G34" s="33">
        <f t="shared" si="45"/>
        <v>3146.7999999999997</v>
      </c>
      <c r="H34" s="12">
        <f t="shared" si="1"/>
        <v>0</v>
      </c>
      <c r="I34" s="12">
        <f t="shared" si="46"/>
        <v>0</v>
      </c>
      <c r="J34" s="12">
        <f t="shared" si="47"/>
        <v>0</v>
      </c>
      <c r="K34" s="12">
        <f t="shared" si="2"/>
        <v>11220.9</v>
      </c>
      <c r="L34" s="33">
        <f t="shared" si="3"/>
        <v>935.07499999999993</v>
      </c>
      <c r="M34" s="12">
        <f t="shared" si="48"/>
        <v>0</v>
      </c>
      <c r="N34" s="12">
        <f t="shared" si="49"/>
        <v>0</v>
      </c>
      <c r="O34" s="12">
        <f t="shared" si="50"/>
        <v>0</v>
      </c>
      <c r="P34" s="12">
        <f t="shared" si="4"/>
        <v>5963.3</v>
      </c>
      <c r="Q34" s="33">
        <f t="shared" si="5"/>
        <v>496.94166666666666</v>
      </c>
      <c r="R34" s="12">
        <f t="shared" si="6"/>
        <v>0</v>
      </c>
      <c r="S34" s="12">
        <f t="shared" si="51"/>
        <v>0</v>
      </c>
      <c r="T34" s="11">
        <f t="shared" si="52"/>
        <v>0</v>
      </c>
      <c r="U34" s="47">
        <v>2463.3000000000002</v>
      </c>
      <c r="V34" s="33">
        <f t="shared" si="7"/>
        <v>205.27500000000001</v>
      </c>
      <c r="W34" s="47"/>
      <c r="X34" s="12">
        <f t="shared" si="53"/>
        <v>0</v>
      </c>
      <c r="Y34" s="11">
        <f t="shared" si="54"/>
        <v>0</v>
      </c>
      <c r="Z34" s="47">
        <v>3757.6</v>
      </c>
      <c r="AA34" s="33">
        <f t="shared" si="8"/>
        <v>313.13333333333333</v>
      </c>
      <c r="AB34" s="47"/>
      <c r="AC34" s="12">
        <f t="shared" si="55"/>
        <v>0</v>
      </c>
      <c r="AD34" s="11">
        <f t="shared" si="56"/>
        <v>0</v>
      </c>
      <c r="AE34" s="47">
        <v>3500</v>
      </c>
      <c r="AF34" s="33">
        <f t="shared" si="9"/>
        <v>291.66666666666669</v>
      </c>
      <c r="AG34" s="47"/>
      <c r="AH34" s="12">
        <f t="shared" si="57"/>
        <v>0</v>
      </c>
      <c r="AI34" s="11">
        <f t="shared" si="58"/>
        <v>0</v>
      </c>
      <c r="AJ34" s="47">
        <v>100</v>
      </c>
      <c r="AK34" s="33">
        <f t="shared" si="10"/>
        <v>8.3333333333333339</v>
      </c>
      <c r="AL34" s="47"/>
      <c r="AM34" s="12">
        <f t="shared" si="59"/>
        <v>0</v>
      </c>
      <c r="AN34" s="11">
        <f t="shared" si="60"/>
        <v>0</v>
      </c>
      <c r="AO34" s="47"/>
      <c r="AP34" s="33">
        <f t="shared" si="11"/>
        <v>0</v>
      </c>
      <c r="AQ34" s="47"/>
      <c r="AR34" s="12" t="e">
        <f t="shared" si="61"/>
        <v>#DIV/0!</v>
      </c>
      <c r="AS34" s="11" t="e">
        <f t="shared" si="62"/>
        <v>#DIV/0!</v>
      </c>
      <c r="AT34" s="38">
        <v>0</v>
      </c>
      <c r="AU34" s="33">
        <f t="shared" si="12"/>
        <v>0</v>
      </c>
      <c r="AV34" s="47">
        <v>0</v>
      </c>
      <c r="AW34" s="38">
        <v>0</v>
      </c>
      <c r="AX34" s="33">
        <f t="shared" si="13"/>
        <v>0</v>
      </c>
      <c r="AY34" s="47"/>
      <c r="AZ34" s="48">
        <v>26540.7</v>
      </c>
      <c r="BA34" s="33">
        <f t="shared" si="14"/>
        <v>2211.7249999999999</v>
      </c>
      <c r="BB34" s="47"/>
      <c r="BC34" s="38">
        <v>0</v>
      </c>
      <c r="BD34" s="33">
        <f t="shared" si="15"/>
        <v>0</v>
      </c>
      <c r="BE34" s="13"/>
      <c r="BF34" s="42">
        <v>0</v>
      </c>
      <c r="BG34" s="33">
        <f t="shared" si="16"/>
        <v>0</v>
      </c>
      <c r="BH34" s="47"/>
      <c r="BI34" s="38">
        <v>0</v>
      </c>
      <c r="BJ34" s="33">
        <f t="shared" si="17"/>
        <v>0</v>
      </c>
      <c r="BK34" s="47">
        <v>0</v>
      </c>
      <c r="BL34" s="38">
        <v>0</v>
      </c>
      <c r="BM34" s="33">
        <f t="shared" si="18"/>
        <v>0</v>
      </c>
      <c r="BN34" s="47">
        <v>0</v>
      </c>
      <c r="BO34" s="12">
        <f t="shared" si="19"/>
        <v>700</v>
      </c>
      <c r="BP34" s="33">
        <f t="shared" si="20"/>
        <v>58.333333333333336</v>
      </c>
      <c r="BQ34" s="12">
        <f t="shared" si="21"/>
        <v>0</v>
      </c>
      <c r="BR34" s="12">
        <f t="shared" si="63"/>
        <v>0</v>
      </c>
      <c r="BS34" s="11">
        <f t="shared" si="64"/>
        <v>0</v>
      </c>
      <c r="BT34" s="47">
        <v>500</v>
      </c>
      <c r="BU34" s="33">
        <f t="shared" si="22"/>
        <v>41.666666666666664</v>
      </c>
      <c r="BV34" s="47"/>
      <c r="BW34" s="47">
        <v>200</v>
      </c>
      <c r="BX34" s="33">
        <f t="shared" si="23"/>
        <v>16.666666666666668</v>
      </c>
      <c r="BY34" s="47"/>
      <c r="BZ34" s="42">
        <v>0</v>
      </c>
      <c r="CA34" s="33">
        <f t="shared" si="24"/>
        <v>0</v>
      </c>
      <c r="CB34" s="47"/>
      <c r="CC34" s="47">
        <v>0</v>
      </c>
      <c r="CD34" s="33">
        <f t="shared" si="25"/>
        <v>0</v>
      </c>
      <c r="CE34" s="47"/>
      <c r="CF34" s="11"/>
      <c r="CG34" s="33">
        <f t="shared" si="26"/>
        <v>0</v>
      </c>
      <c r="CH34" s="47">
        <v>0</v>
      </c>
      <c r="CI34" s="42">
        <v>0</v>
      </c>
      <c r="CJ34" s="33">
        <f t="shared" si="27"/>
        <v>0</v>
      </c>
      <c r="CK34" s="47"/>
      <c r="CL34" s="38">
        <v>0</v>
      </c>
      <c r="CM34" s="33">
        <f t="shared" si="28"/>
        <v>0</v>
      </c>
      <c r="CN34" s="47"/>
      <c r="CO34" s="47">
        <v>700</v>
      </c>
      <c r="CP34" s="33">
        <f t="shared" si="29"/>
        <v>58.333333333333336</v>
      </c>
      <c r="CQ34" s="47"/>
      <c r="CR34" s="47">
        <v>700</v>
      </c>
      <c r="CS34" s="33">
        <f t="shared" si="30"/>
        <v>58.333333333333336</v>
      </c>
      <c r="CT34" s="47"/>
      <c r="CU34" s="38">
        <v>0</v>
      </c>
      <c r="CV34" s="33">
        <f t="shared" si="31"/>
        <v>0</v>
      </c>
      <c r="CW34" s="47"/>
      <c r="CX34" s="42">
        <v>0</v>
      </c>
      <c r="CY34" s="33">
        <f t="shared" si="32"/>
        <v>0</v>
      </c>
      <c r="CZ34" s="47"/>
      <c r="DA34" s="42">
        <v>0</v>
      </c>
      <c r="DB34" s="33">
        <f t="shared" si="33"/>
        <v>0</v>
      </c>
      <c r="DC34" s="47"/>
      <c r="DD34" s="47">
        <v>0</v>
      </c>
      <c r="DE34" s="33">
        <f t="shared" si="34"/>
        <v>0</v>
      </c>
      <c r="DF34" s="47"/>
      <c r="DG34" s="47"/>
      <c r="DH34" s="12">
        <f t="shared" si="65"/>
        <v>37761.599999999999</v>
      </c>
      <c r="DI34" s="33">
        <f t="shared" si="35"/>
        <v>3146.7999999999997</v>
      </c>
      <c r="DJ34" s="12">
        <f t="shared" si="36"/>
        <v>0</v>
      </c>
      <c r="DK34" s="42">
        <v>0</v>
      </c>
      <c r="DL34" s="33">
        <f t="shared" si="37"/>
        <v>0</v>
      </c>
      <c r="DM34" s="47">
        <v>0</v>
      </c>
      <c r="DN34" s="47">
        <v>0</v>
      </c>
      <c r="DO34" s="33">
        <f t="shared" si="38"/>
        <v>0</v>
      </c>
      <c r="DP34" s="47"/>
      <c r="DQ34" s="42">
        <v>0</v>
      </c>
      <c r="DR34" s="33">
        <f t="shared" si="39"/>
        <v>0</v>
      </c>
      <c r="DS34" s="47">
        <v>0</v>
      </c>
      <c r="DT34" s="47">
        <v>0</v>
      </c>
      <c r="DU34" s="33">
        <f t="shared" si="40"/>
        <v>0</v>
      </c>
      <c r="DV34" s="47"/>
      <c r="DW34" s="42">
        <v>0</v>
      </c>
      <c r="DX34" s="33">
        <f t="shared" si="41"/>
        <v>0</v>
      </c>
      <c r="DY34" s="47">
        <v>0</v>
      </c>
      <c r="DZ34" s="47">
        <v>4097.6000000000004</v>
      </c>
      <c r="EA34" s="33">
        <f t="shared" si="42"/>
        <v>341.4666666666667</v>
      </c>
      <c r="EB34" s="47"/>
      <c r="EC34" s="47"/>
      <c r="ED34" s="12">
        <f t="shared" si="66"/>
        <v>4097.6000000000004</v>
      </c>
      <c r="EE34" s="33">
        <f t="shared" si="43"/>
        <v>341.4666666666667</v>
      </c>
      <c r="EF34" s="12"/>
      <c r="EI34" s="14"/>
      <c r="EK34" s="14"/>
      <c r="EL34" s="14"/>
      <c r="EN34" s="14"/>
    </row>
    <row r="35" spans="1:144" s="15" customFormat="1" ht="20.25" customHeight="1">
      <c r="A35" s="21">
        <v>26</v>
      </c>
      <c r="B35" s="86" t="s">
        <v>81</v>
      </c>
      <c r="C35" s="38">
        <v>1773</v>
      </c>
      <c r="D35" s="38"/>
      <c r="E35" s="38">
        <v>22053</v>
      </c>
      <c r="F35" s="25">
        <f t="shared" si="0"/>
        <v>87647.8</v>
      </c>
      <c r="G35" s="33">
        <f t="shared" si="45"/>
        <v>7303.9833333333336</v>
      </c>
      <c r="H35" s="12">
        <f t="shared" si="1"/>
        <v>0</v>
      </c>
      <c r="I35" s="12">
        <f t="shared" si="46"/>
        <v>0</v>
      </c>
      <c r="J35" s="12">
        <f t="shared" si="47"/>
        <v>0</v>
      </c>
      <c r="K35" s="12">
        <f t="shared" si="2"/>
        <v>24744.699999999997</v>
      </c>
      <c r="L35" s="33">
        <f t="shared" si="3"/>
        <v>2062.0583333333329</v>
      </c>
      <c r="M35" s="12">
        <f t="shared" si="48"/>
        <v>0</v>
      </c>
      <c r="N35" s="12">
        <f t="shared" si="49"/>
        <v>0</v>
      </c>
      <c r="O35" s="12">
        <f t="shared" si="50"/>
        <v>0</v>
      </c>
      <c r="P35" s="12">
        <f t="shared" si="4"/>
        <v>13165.5</v>
      </c>
      <c r="Q35" s="33">
        <f t="shared" si="5"/>
        <v>1097.125</v>
      </c>
      <c r="R35" s="12">
        <f t="shared" si="6"/>
        <v>0</v>
      </c>
      <c r="S35" s="12">
        <f t="shared" si="51"/>
        <v>0</v>
      </c>
      <c r="T35" s="11">
        <f t="shared" si="52"/>
        <v>0</v>
      </c>
      <c r="U35" s="47">
        <v>1450.9</v>
      </c>
      <c r="V35" s="33">
        <f t="shared" si="7"/>
        <v>120.90833333333335</v>
      </c>
      <c r="W35" s="47"/>
      <c r="X35" s="12">
        <f t="shared" si="53"/>
        <v>0</v>
      </c>
      <c r="Y35" s="11">
        <f t="shared" si="54"/>
        <v>0</v>
      </c>
      <c r="Z35" s="47">
        <v>5109.2</v>
      </c>
      <c r="AA35" s="33">
        <f t="shared" si="8"/>
        <v>425.76666666666665</v>
      </c>
      <c r="AB35" s="47"/>
      <c r="AC35" s="12">
        <f t="shared" si="55"/>
        <v>0</v>
      </c>
      <c r="AD35" s="11">
        <f t="shared" si="56"/>
        <v>0</v>
      </c>
      <c r="AE35" s="47">
        <v>11714.6</v>
      </c>
      <c r="AF35" s="33">
        <f t="shared" si="9"/>
        <v>976.2166666666667</v>
      </c>
      <c r="AG35" s="47"/>
      <c r="AH35" s="12">
        <f t="shared" si="57"/>
        <v>0</v>
      </c>
      <c r="AI35" s="11">
        <f t="shared" si="58"/>
        <v>0</v>
      </c>
      <c r="AJ35" s="47">
        <v>800</v>
      </c>
      <c r="AK35" s="33">
        <f t="shared" si="10"/>
        <v>66.666666666666671</v>
      </c>
      <c r="AL35" s="47"/>
      <c r="AM35" s="12">
        <f t="shared" si="59"/>
        <v>0</v>
      </c>
      <c r="AN35" s="11">
        <f t="shared" si="60"/>
        <v>0</v>
      </c>
      <c r="AO35" s="47"/>
      <c r="AP35" s="33">
        <f t="shared" si="11"/>
        <v>0</v>
      </c>
      <c r="AQ35" s="47"/>
      <c r="AR35" s="12" t="e">
        <f t="shared" si="61"/>
        <v>#DIV/0!</v>
      </c>
      <c r="AS35" s="11" t="e">
        <f t="shared" si="62"/>
        <v>#DIV/0!</v>
      </c>
      <c r="AT35" s="38">
        <v>0</v>
      </c>
      <c r="AU35" s="33">
        <f t="shared" si="12"/>
        <v>0</v>
      </c>
      <c r="AV35" s="47">
        <v>0</v>
      </c>
      <c r="AW35" s="38">
        <v>0</v>
      </c>
      <c r="AX35" s="33">
        <f t="shared" si="13"/>
        <v>0</v>
      </c>
      <c r="AY35" s="47"/>
      <c r="AZ35" s="48">
        <v>60336</v>
      </c>
      <c r="BA35" s="33">
        <f t="shared" si="14"/>
        <v>5028</v>
      </c>
      <c r="BB35" s="47"/>
      <c r="BC35" s="38">
        <v>0</v>
      </c>
      <c r="BD35" s="33">
        <f t="shared" si="15"/>
        <v>0</v>
      </c>
      <c r="BE35" s="13"/>
      <c r="BF35" s="42">
        <v>2567.1</v>
      </c>
      <c r="BG35" s="33">
        <f t="shared" si="16"/>
        <v>213.92499999999998</v>
      </c>
      <c r="BH35" s="47"/>
      <c r="BI35" s="38">
        <v>0</v>
      </c>
      <c r="BJ35" s="33">
        <f t="shared" si="17"/>
        <v>0</v>
      </c>
      <c r="BK35" s="47">
        <v>0</v>
      </c>
      <c r="BL35" s="38">
        <v>0</v>
      </c>
      <c r="BM35" s="33">
        <f t="shared" si="18"/>
        <v>0</v>
      </c>
      <c r="BN35" s="47">
        <v>0</v>
      </c>
      <c r="BO35" s="12">
        <f t="shared" si="19"/>
        <v>594.1</v>
      </c>
      <c r="BP35" s="33">
        <f t="shared" si="20"/>
        <v>49.508333333333333</v>
      </c>
      <c r="BQ35" s="12">
        <f t="shared" si="21"/>
        <v>0</v>
      </c>
      <c r="BR35" s="12">
        <f t="shared" si="63"/>
        <v>0</v>
      </c>
      <c r="BS35" s="11">
        <f t="shared" si="64"/>
        <v>0</v>
      </c>
      <c r="BT35" s="47">
        <v>394.1</v>
      </c>
      <c r="BU35" s="33">
        <f t="shared" si="22"/>
        <v>32.841666666666669</v>
      </c>
      <c r="BV35" s="47"/>
      <c r="BW35" s="47">
        <v>0</v>
      </c>
      <c r="BX35" s="33">
        <f t="shared" si="23"/>
        <v>0</v>
      </c>
      <c r="BY35" s="47"/>
      <c r="BZ35" s="42">
        <v>0</v>
      </c>
      <c r="CA35" s="33">
        <f t="shared" si="24"/>
        <v>0</v>
      </c>
      <c r="CB35" s="47"/>
      <c r="CC35" s="47">
        <v>200</v>
      </c>
      <c r="CD35" s="33">
        <f t="shared" si="25"/>
        <v>16.666666666666668</v>
      </c>
      <c r="CE35" s="47"/>
      <c r="CF35" s="11"/>
      <c r="CG35" s="33">
        <f t="shared" si="26"/>
        <v>0</v>
      </c>
      <c r="CH35" s="47">
        <v>0</v>
      </c>
      <c r="CI35" s="42">
        <v>0</v>
      </c>
      <c r="CJ35" s="33">
        <f t="shared" si="27"/>
        <v>0</v>
      </c>
      <c r="CK35" s="47"/>
      <c r="CL35" s="38">
        <v>0</v>
      </c>
      <c r="CM35" s="33">
        <f t="shared" si="28"/>
        <v>0</v>
      </c>
      <c r="CN35" s="47"/>
      <c r="CO35" s="47">
        <v>5075.8999999999996</v>
      </c>
      <c r="CP35" s="33">
        <f t="shared" si="29"/>
        <v>422.99166666666662</v>
      </c>
      <c r="CQ35" s="47"/>
      <c r="CR35" s="47">
        <v>2872.4</v>
      </c>
      <c r="CS35" s="33">
        <f t="shared" si="30"/>
        <v>239.36666666666667</v>
      </c>
      <c r="CT35" s="47"/>
      <c r="CU35" s="38">
        <v>0</v>
      </c>
      <c r="CV35" s="33">
        <f t="shared" si="31"/>
        <v>0</v>
      </c>
      <c r="CW35" s="47"/>
      <c r="CX35" s="42">
        <v>0</v>
      </c>
      <c r="CY35" s="33">
        <f t="shared" si="32"/>
        <v>0</v>
      </c>
      <c r="CZ35" s="47"/>
      <c r="DA35" s="42">
        <v>0</v>
      </c>
      <c r="DB35" s="33">
        <f t="shared" si="33"/>
        <v>0</v>
      </c>
      <c r="DC35" s="47"/>
      <c r="DD35" s="47">
        <v>0</v>
      </c>
      <c r="DE35" s="33">
        <f t="shared" si="34"/>
        <v>0</v>
      </c>
      <c r="DF35" s="47"/>
      <c r="DG35" s="47"/>
      <c r="DH35" s="12">
        <f t="shared" si="65"/>
        <v>87647.8</v>
      </c>
      <c r="DI35" s="33">
        <f t="shared" si="35"/>
        <v>7303.9833333333336</v>
      </c>
      <c r="DJ35" s="12">
        <f t="shared" si="36"/>
        <v>0</v>
      </c>
      <c r="DK35" s="42">
        <v>0</v>
      </c>
      <c r="DL35" s="33">
        <f t="shared" si="37"/>
        <v>0</v>
      </c>
      <c r="DM35" s="47">
        <v>0</v>
      </c>
      <c r="DN35" s="47">
        <v>0</v>
      </c>
      <c r="DO35" s="33">
        <f t="shared" si="38"/>
        <v>0</v>
      </c>
      <c r="DP35" s="47"/>
      <c r="DQ35" s="42">
        <v>0</v>
      </c>
      <c r="DR35" s="33">
        <f t="shared" si="39"/>
        <v>0</v>
      </c>
      <c r="DS35" s="47">
        <v>0</v>
      </c>
      <c r="DT35" s="47">
        <v>0</v>
      </c>
      <c r="DU35" s="33">
        <f t="shared" si="40"/>
        <v>0</v>
      </c>
      <c r="DV35" s="47"/>
      <c r="DW35" s="42">
        <v>0</v>
      </c>
      <c r="DX35" s="33">
        <f t="shared" si="41"/>
        <v>0</v>
      </c>
      <c r="DY35" s="47">
        <v>0</v>
      </c>
      <c r="DZ35" s="47">
        <v>7082.1</v>
      </c>
      <c r="EA35" s="33">
        <f t="shared" si="42"/>
        <v>590.17500000000007</v>
      </c>
      <c r="EB35" s="47"/>
      <c r="EC35" s="47"/>
      <c r="ED35" s="12">
        <f t="shared" si="66"/>
        <v>7082.1</v>
      </c>
      <c r="EE35" s="33">
        <f t="shared" si="43"/>
        <v>590.17500000000007</v>
      </c>
      <c r="EF35" s="12"/>
      <c r="EI35" s="14"/>
      <c r="EK35" s="14"/>
      <c r="EL35" s="14"/>
      <c r="EN35" s="14"/>
    </row>
    <row r="36" spans="1:144" s="15" customFormat="1" ht="20.25" customHeight="1">
      <c r="A36" s="21">
        <v>27</v>
      </c>
      <c r="B36" s="72" t="s">
        <v>82</v>
      </c>
      <c r="C36" s="38">
        <v>32256</v>
      </c>
      <c r="D36" s="38"/>
      <c r="E36" s="38">
        <v>18115</v>
      </c>
      <c r="F36" s="25">
        <f t="shared" si="0"/>
        <v>61573.599999999999</v>
      </c>
      <c r="G36" s="33">
        <f t="shared" si="45"/>
        <v>5131.1333333333332</v>
      </c>
      <c r="H36" s="12">
        <f t="shared" si="1"/>
        <v>0</v>
      </c>
      <c r="I36" s="12">
        <f t="shared" si="46"/>
        <v>0</v>
      </c>
      <c r="J36" s="12">
        <f t="shared" si="47"/>
        <v>0</v>
      </c>
      <c r="K36" s="12">
        <f t="shared" si="2"/>
        <v>23300</v>
      </c>
      <c r="L36" s="33">
        <f t="shared" si="3"/>
        <v>1941.6666666666667</v>
      </c>
      <c r="M36" s="12">
        <f t="shared" si="48"/>
        <v>0</v>
      </c>
      <c r="N36" s="12">
        <f t="shared" si="49"/>
        <v>0</v>
      </c>
      <c r="O36" s="12">
        <f t="shared" si="50"/>
        <v>0</v>
      </c>
      <c r="P36" s="12">
        <f t="shared" si="4"/>
        <v>12500</v>
      </c>
      <c r="Q36" s="33">
        <f t="shared" si="5"/>
        <v>1041.6666666666667</v>
      </c>
      <c r="R36" s="12">
        <f t="shared" si="6"/>
        <v>0</v>
      </c>
      <c r="S36" s="12">
        <f t="shared" si="51"/>
        <v>0</v>
      </c>
      <c r="T36" s="11">
        <f t="shared" si="52"/>
        <v>0</v>
      </c>
      <c r="U36" s="47">
        <v>4000</v>
      </c>
      <c r="V36" s="33">
        <f t="shared" si="7"/>
        <v>333.33333333333331</v>
      </c>
      <c r="W36" s="47"/>
      <c r="X36" s="12">
        <f t="shared" si="53"/>
        <v>0</v>
      </c>
      <c r="Y36" s="11">
        <f t="shared" si="54"/>
        <v>0</v>
      </c>
      <c r="Z36" s="47">
        <v>3100</v>
      </c>
      <c r="AA36" s="33">
        <f t="shared" si="8"/>
        <v>258.33333333333331</v>
      </c>
      <c r="AB36" s="47"/>
      <c r="AC36" s="12">
        <f t="shared" si="55"/>
        <v>0</v>
      </c>
      <c r="AD36" s="11">
        <f t="shared" si="56"/>
        <v>0</v>
      </c>
      <c r="AE36" s="47">
        <v>8500</v>
      </c>
      <c r="AF36" s="33">
        <f t="shared" si="9"/>
        <v>708.33333333333337</v>
      </c>
      <c r="AG36" s="47"/>
      <c r="AH36" s="12">
        <f t="shared" si="57"/>
        <v>0</v>
      </c>
      <c r="AI36" s="11">
        <f t="shared" si="58"/>
        <v>0</v>
      </c>
      <c r="AJ36" s="47">
        <v>530</v>
      </c>
      <c r="AK36" s="33">
        <f t="shared" si="10"/>
        <v>44.166666666666664</v>
      </c>
      <c r="AL36" s="47"/>
      <c r="AM36" s="12">
        <f t="shared" si="59"/>
        <v>0</v>
      </c>
      <c r="AN36" s="11">
        <f t="shared" si="60"/>
        <v>0</v>
      </c>
      <c r="AO36" s="47"/>
      <c r="AP36" s="33">
        <f t="shared" si="11"/>
        <v>0</v>
      </c>
      <c r="AQ36" s="47"/>
      <c r="AR36" s="12" t="e">
        <f t="shared" si="61"/>
        <v>#DIV/0!</v>
      </c>
      <c r="AS36" s="11" t="e">
        <f t="shared" si="62"/>
        <v>#DIV/0!</v>
      </c>
      <c r="AT36" s="38">
        <v>0</v>
      </c>
      <c r="AU36" s="33">
        <f t="shared" si="12"/>
        <v>0</v>
      </c>
      <c r="AV36" s="47">
        <v>0</v>
      </c>
      <c r="AW36" s="38">
        <v>0</v>
      </c>
      <c r="AX36" s="33">
        <f t="shared" si="13"/>
        <v>0</v>
      </c>
      <c r="AY36" s="47"/>
      <c r="AZ36" s="48">
        <v>38173.599999999999</v>
      </c>
      <c r="BA36" s="33">
        <f t="shared" si="14"/>
        <v>3181.1333333333332</v>
      </c>
      <c r="BB36" s="47"/>
      <c r="BC36" s="38">
        <v>0</v>
      </c>
      <c r="BD36" s="33">
        <f t="shared" si="15"/>
        <v>0</v>
      </c>
      <c r="BE36" s="13"/>
      <c r="BF36" s="42">
        <v>0</v>
      </c>
      <c r="BG36" s="33">
        <f t="shared" si="16"/>
        <v>0</v>
      </c>
      <c r="BH36" s="47"/>
      <c r="BI36" s="38">
        <v>0</v>
      </c>
      <c r="BJ36" s="33">
        <f t="shared" si="17"/>
        <v>0</v>
      </c>
      <c r="BK36" s="47">
        <v>0</v>
      </c>
      <c r="BL36" s="38">
        <v>0</v>
      </c>
      <c r="BM36" s="33">
        <f t="shared" si="18"/>
        <v>0</v>
      </c>
      <c r="BN36" s="47">
        <v>0</v>
      </c>
      <c r="BO36" s="12">
        <f t="shared" si="19"/>
        <v>1200</v>
      </c>
      <c r="BP36" s="33">
        <f t="shared" si="20"/>
        <v>100</v>
      </c>
      <c r="BQ36" s="12">
        <f t="shared" si="21"/>
        <v>0</v>
      </c>
      <c r="BR36" s="12">
        <f t="shared" si="63"/>
        <v>0</v>
      </c>
      <c r="BS36" s="11">
        <f t="shared" si="64"/>
        <v>0</v>
      </c>
      <c r="BT36" s="47">
        <v>400</v>
      </c>
      <c r="BU36" s="33">
        <f t="shared" si="22"/>
        <v>33.333333333333336</v>
      </c>
      <c r="BV36" s="47"/>
      <c r="BW36" s="47">
        <v>0</v>
      </c>
      <c r="BX36" s="33">
        <f t="shared" si="23"/>
        <v>0</v>
      </c>
      <c r="BY36" s="47"/>
      <c r="BZ36" s="42">
        <v>0</v>
      </c>
      <c r="CA36" s="33">
        <f t="shared" si="24"/>
        <v>0</v>
      </c>
      <c r="CB36" s="47"/>
      <c r="CC36" s="47">
        <v>800</v>
      </c>
      <c r="CD36" s="33">
        <f t="shared" si="25"/>
        <v>66.666666666666671</v>
      </c>
      <c r="CE36" s="47"/>
      <c r="CF36" s="11"/>
      <c r="CG36" s="33">
        <f t="shared" si="26"/>
        <v>0</v>
      </c>
      <c r="CH36" s="47">
        <v>0</v>
      </c>
      <c r="CI36" s="42">
        <v>100</v>
      </c>
      <c r="CJ36" s="33">
        <f t="shared" si="27"/>
        <v>8.3333333333333339</v>
      </c>
      <c r="CK36" s="47"/>
      <c r="CL36" s="38">
        <v>0</v>
      </c>
      <c r="CM36" s="33">
        <f t="shared" si="28"/>
        <v>0</v>
      </c>
      <c r="CN36" s="47"/>
      <c r="CO36" s="47">
        <v>5970</v>
      </c>
      <c r="CP36" s="33">
        <f t="shared" si="29"/>
        <v>497.5</v>
      </c>
      <c r="CQ36" s="47"/>
      <c r="CR36" s="47">
        <v>1000</v>
      </c>
      <c r="CS36" s="33">
        <f t="shared" si="30"/>
        <v>83.333333333333329</v>
      </c>
      <c r="CT36" s="47"/>
      <c r="CU36" s="38">
        <v>0</v>
      </c>
      <c r="CV36" s="33">
        <f t="shared" si="31"/>
        <v>0</v>
      </c>
      <c r="CW36" s="47"/>
      <c r="CX36" s="42">
        <v>0</v>
      </c>
      <c r="CY36" s="33">
        <f t="shared" si="32"/>
        <v>0</v>
      </c>
      <c r="CZ36" s="47"/>
      <c r="DA36" s="42">
        <v>0</v>
      </c>
      <c r="DB36" s="33">
        <f t="shared" si="33"/>
        <v>0</v>
      </c>
      <c r="DC36" s="47"/>
      <c r="DD36" s="47">
        <v>0</v>
      </c>
      <c r="DE36" s="33">
        <f t="shared" si="34"/>
        <v>0</v>
      </c>
      <c r="DF36" s="47"/>
      <c r="DG36" s="47"/>
      <c r="DH36" s="12">
        <f t="shared" si="65"/>
        <v>61573.599999999999</v>
      </c>
      <c r="DI36" s="33">
        <f t="shared" si="35"/>
        <v>5131.1333333333332</v>
      </c>
      <c r="DJ36" s="12">
        <f t="shared" si="36"/>
        <v>0</v>
      </c>
      <c r="DK36" s="42">
        <v>0</v>
      </c>
      <c r="DL36" s="33">
        <f t="shared" si="37"/>
        <v>0</v>
      </c>
      <c r="DM36" s="47">
        <v>0</v>
      </c>
      <c r="DN36" s="47">
        <v>0</v>
      </c>
      <c r="DO36" s="33">
        <f t="shared" si="38"/>
        <v>0</v>
      </c>
      <c r="DP36" s="47"/>
      <c r="DQ36" s="42">
        <v>0</v>
      </c>
      <c r="DR36" s="33">
        <f t="shared" si="39"/>
        <v>0</v>
      </c>
      <c r="DS36" s="47">
        <v>0</v>
      </c>
      <c r="DT36" s="47">
        <v>0</v>
      </c>
      <c r="DU36" s="33">
        <f t="shared" si="40"/>
        <v>0</v>
      </c>
      <c r="DV36" s="47"/>
      <c r="DW36" s="42">
        <v>0</v>
      </c>
      <c r="DX36" s="33">
        <f t="shared" si="41"/>
        <v>0</v>
      </c>
      <c r="DY36" s="47">
        <v>0</v>
      </c>
      <c r="DZ36" s="47">
        <v>3100</v>
      </c>
      <c r="EA36" s="33">
        <f t="shared" si="42"/>
        <v>258.33333333333331</v>
      </c>
      <c r="EB36" s="47"/>
      <c r="EC36" s="47"/>
      <c r="ED36" s="12">
        <f t="shared" si="66"/>
        <v>3100</v>
      </c>
      <c r="EE36" s="33">
        <f t="shared" si="43"/>
        <v>258.33333333333331</v>
      </c>
      <c r="EF36" s="12"/>
      <c r="EI36" s="14"/>
      <c r="EK36" s="14"/>
      <c r="EL36" s="14"/>
      <c r="EN36" s="14"/>
    </row>
    <row r="37" spans="1:144" s="15" customFormat="1" ht="20.25" customHeight="1">
      <c r="A37" s="21">
        <v>28</v>
      </c>
      <c r="B37" s="72" t="s">
        <v>83</v>
      </c>
      <c r="C37" s="38">
        <v>732.4</v>
      </c>
      <c r="D37" s="38"/>
      <c r="E37" s="38">
        <v>33314.300000000003</v>
      </c>
      <c r="F37" s="25">
        <f t="shared" si="0"/>
        <v>175338.7</v>
      </c>
      <c r="G37" s="33">
        <f t="shared" si="45"/>
        <v>14611.558333333334</v>
      </c>
      <c r="H37" s="12">
        <f t="shared" si="1"/>
        <v>0</v>
      </c>
      <c r="I37" s="12">
        <f t="shared" si="46"/>
        <v>0</v>
      </c>
      <c r="J37" s="12">
        <f t="shared" si="47"/>
        <v>0</v>
      </c>
      <c r="K37" s="12">
        <f t="shared" si="2"/>
        <v>68906.599999999991</v>
      </c>
      <c r="L37" s="33">
        <f t="shared" si="3"/>
        <v>5742.2166666666662</v>
      </c>
      <c r="M37" s="12">
        <f t="shared" si="48"/>
        <v>0</v>
      </c>
      <c r="N37" s="12">
        <f t="shared" si="49"/>
        <v>0</v>
      </c>
      <c r="O37" s="12">
        <f t="shared" si="50"/>
        <v>0</v>
      </c>
      <c r="P37" s="12">
        <f t="shared" si="4"/>
        <v>34669</v>
      </c>
      <c r="Q37" s="33">
        <f t="shared" si="5"/>
        <v>2889.0833333333335</v>
      </c>
      <c r="R37" s="12">
        <f t="shared" si="6"/>
        <v>0</v>
      </c>
      <c r="S37" s="12">
        <f t="shared" si="51"/>
        <v>0</v>
      </c>
      <c r="T37" s="11">
        <f t="shared" si="52"/>
        <v>0</v>
      </c>
      <c r="U37" s="47">
        <v>8578.7000000000007</v>
      </c>
      <c r="V37" s="33">
        <f t="shared" si="7"/>
        <v>714.89166666666677</v>
      </c>
      <c r="W37" s="47"/>
      <c r="X37" s="12">
        <f t="shared" si="53"/>
        <v>0</v>
      </c>
      <c r="Y37" s="11">
        <f t="shared" si="54"/>
        <v>0</v>
      </c>
      <c r="Z37" s="47">
        <v>9630.9</v>
      </c>
      <c r="AA37" s="33">
        <f t="shared" si="8"/>
        <v>802.57499999999993</v>
      </c>
      <c r="AB37" s="47"/>
      <c r="AC37" s="12">
        <f t="shared" si="55"/>
        <v>0</v>
      </c>
      <c r="AD37" s="11">
        <f t="shared" si="56"/>
        <v>0</v>
      </c>
      <c r="AE37" s="47">
        <v>26090.3</v>
      </c>
      <c r="AF37" s="33">
        <f t="shared" si="9"/>
        <v>2174.1916666666666</v>
      </c>
      <c r="AG37" s="47"/>
      <c r="AH37" s="12">
        <f t="shared" si="57"/>
        <v>0</v>
      </c>
      <c r="AI37" s="11">
        <f t="shared" si="58"/>
        <v>0</v>
      </c>
      <c r="AJ37" s="47">
        <v>745</v>
      </c>
      <c r="AK37" s="33">
        <f t="shared" si="10"/>
        <v>62.083333333333336</v>
      </c>
      <c r="AL37" s="47"/>
      <c r="AM37" s="12">
        <f t="shared" si="59"/>
        <v>0</v>
      </c>
      <c r="AN37" s="11">
        <f t="shared" si="60"/>
        <v>0</v>
      </c>
      <c r="AO37" s="47"/>
      <c r="AP37" s="33">
        <f t="shared" si="11"/>
        <v>0</v>
      </c>
      <c r="AQ37" s="47"/>
      <c r="AR37" s="12" t="e">
        <f t="shared" si="61"/>
        <v>#DIV/0!</v>
      </c>
      <c r="AS37" s="11" t="e">
        <f t="shared" si="62"/>
        <v>#DIV/0!</v>
      </c>
      <c r="AT37" s="38">
        <v>0</v>
      </c>
      <c r="AU37" s="33">
        <f t="shared" si="12"/>
        <v>0</v>
      </c>
      <c r="AV37" s="47">
        <v>0</v>
      </c>
      <c r="AW37" s="38">
        <v>0</v>
      </c>
      <c r="AX37" s="33">
        <f t="shared" si="13"/>
        <v>0</v>
      </c>
      <c r="AY37" s="47"/>
      <c r="AZ37" s="48">
        <v>106432.1</v>
      </c>
      <c r="BA37" s="33">
        <f t="shared" si="14"/>
        <v>8869.3416666666672</v>
      </c>
      <c r="BB37" s="47"/>
      <c r="BC37" s="38">
        <v>0</v>
      </c>
      <c r="BD37" s="33">
        <f t="shared" si="15"/>
        <v>0</v>
      </c>
      <c r="BE37" s="13"/>
      <c r="BF37" s="42">
        <v>0</v>
      </c>
      <c r="BG37" s="33">
        <f t="shared" si="16"/>
        <v>0</v>
      </c>
      <c r="BH37" s="47"/>
      <c r="BI37" s="38">
        <v>0</v>
      </c>
      <c r="BJ37" s="33">
        <f t="shared" si="17"/>
        <v>0</v>
      </c>
      <c r="BK37" s="47">
        <v>0</v>
      </c>
      <c r="BL37" s="38">
        <v>0</v>
      </c>
      <c r="BM37" s="33">
        <f t="shared" si="18"/>
        <v>0</v>
      </c>
      <c r="BN37" s="47">
        <v>0</v>
      </c>
      <c r="BO37" s="12">
        <f t="shared" si="19"/>
        <v>267.7</v>
      </c>
      <c r="BP37" s="33">
        <f t="shared" si="20"/>
        <v>22.308333333333334</v>
      </c>
      <c r="BQ37" s="12">
        <f t="shared" si="21"/>
        <v>0</v>
      </c>
      <c r="BR37" s="12">
        <f t="shared" si="63"/>
        <v>0</v>
      </c>
      <c r="BS37" s="11">
        <f t="shared" si="64"/>
        <v>0</v>
      </c>
      <c r="BT37" s="47">
        <v>0</v>
      </c>
      <c r="BU37" s="33">
        <f t="shared" si="22"/>
        <v>0</v>
      </c>
      <c r="BV37" s="47"/>
      <c r="BW37" s="47">
        <v>267.7</v>
      </c>
      <c r="BX37" s="33">
        <f t="shared" si="23"/>
        <v>22.308333333333334</v>
      </c>
      <c r="BY37" s="47"/>
      <c r="BZ37" s="42">
        <v>0</v>
      </c>
      <c r="CA37" s="33">
        <f t="shared" si="24"/>
        <v>0</v>
      </c>
      <c r="CB37" s="47"/>
      <c r="CC37" s="47">
        <v>0</v>
      </c>
      <c r="CD37" s="33">
        <f t="shared" si="25"/>
        <v>0</v>
      </c>
      <c r="CE37" s="47"/>
      <c r="CF37" s="11"/>
      <c r="CG37" s="33">
        <f t="shared" si="26"/>
        <v>0</v>
      </c>
      <c r="CH37" s="47">
        <v>0</v>
      </c>
      <c r="CI37" s="42">
        <v>0</v>
      </c>
      <c r="CJ37" s="33">
        <f t="shared" si="27"/>
        <v>0</v>
      </c>
      <c r="CK37" s="47"/>
      <c r="CL37" s="38">
        <v>0</v>
      </c>
      <c r="CM37" s="33">
        <f t="shared" si="28"/>
        <v>0</v>
      </c>
      <c r="CN37" s="47"/>
      <c r="CO37" s="47">
        <v>23594</v>
      </c>
      <c r="CP37" s="33">
        <f t="shared" si="29"/>
        <v>1966.1666666666667</v>
      </c>
      <c r="CQ37" s="47"/>
      <c r="CR37" s="47">
        <v>7074</v>
      </c>
      <c r="CS37" s="33">
        <f t="shared" si="30"/>
        <v>589.5</v>
      </c>
      <c r="CT37" s="47"/>
      <c r="CU37" s="38">
        <v>0</v>
      </c>
      <c r="CV37" s="33">
        <f t="shared" si="31"/>
        <v>0</v>
      </c>
      <c r="CW37" s="47"/>
      <c r="CX37" s="42">
        <v>0</v>
      </c>
      <c r="CY37" s="33">
        <f t="shared" si="32"/>
        <v>0</v>
      </c>
      <c r="CZ37" s="47"/>
      <c r="DA37" s="42">
        <v>0</v>
      </c>
      <c r="DB37" s="33">
        <f t="shared" si="33"/>
        <v>0</v>
      </c>
      <c r="DC37" s="47"/>
      <c r="DD37" s="47">
        <v>0</v>
      </c>
      <c r="DE37" s="33">
        <f t="shared" si="34"/>
        <v>0</v>
      </c>
      <c r="DF37" s="47"/>
      <c r="DG37" s="47"/>
      <c r="DH37" s="12">
        <f t="shared" si="65"/>
        <v>175338.7</v>
      </c>
      <c r="DI37" s="33">
        <f t="shared" si="35"/>
        <v>14611.558333333334</v>
      </c>
      <c r="DJ37" s="12">
        <f t="shared" si="36"/>
        <v>0</v>
      </c>
      <c r="DK37" s="42">
        <v>0</v>
      </c>
      <c r="DL37" s="33">
        <f t="shared" si="37"/>
        <v>0</v>
      </c>
      <c r="DM37" s="47">
        <v>0</v>
      </c>
      <c r="DN37" s="47">
        <v>0</v>
      </c>
      <c r="DO37" s="33">
        <f t="shared" si="38"/>
        <v>0</v>
      </c>
      <c r="DP37" s="47"/>
      <c r="DQ37" s="42">
        <v>0</v>
      </c>
      <c r="DR37" s="33">
        <f t="shared" si="39"/>
        <v>0</v>
      </c>
      <c r="DS37" s="47">
        <v>0</v>
      </c>
      <c r="DT37" s="47">
        <v>0</v>
      </c>
      <c r="DU37" s="33">
        <f t="shared" si="40"/>
        <v>0</v>
      </c>
      <c r="DV37" s="47"/>
      <c r="DW37" s="42">
        <v>0</v>
      </c>
      <c r="DX37" s="33">
        <f t="shared" si="41"/>
        <v>0</v>
      </c>
      <c r="DY37" s="47">
        <v>0</v>
      </c>
      <c r="DZ37" s="47">
        <v>9000</v>
      </c>
      <c r="EA37" s="33">
        <f t="shared" si="42"/>
        <v>750</v>
      </c>
      <c r="EB37" s="47"/>
      <c r="EC37" s="47"/>
      <c r="ED37" s="12">
        <f t="shared" si="66"/>
        <v>9000</v>
      </c>
      <c r="EE37" s="33">
        <f t="shared" si="43"/>
        <v>750</v>
      </c>
      <c r="EF37" s="12"/>
      <c r="EI37" s="14"/>
      <c r="EK37" s="14"/>
      <c r="EL37" s="14"/>
      <c r="EN37" s="14"/>
    </row>
    <row r="38" spans="1:144" s="15" customFormat="1" ht="20.25" customHeight="1">
      <c r="A38" s="21">
        <v>29</v>
      </c>
      <c r="B38" s="72" t="s">
        <v>84</v>
      </c>
      <c r="C38" s="38">
        <v>3.7</v>
      </c>
      <c r="D38" s="38"/>
      <c r="E38" s="38">
        <v>780.5</v>
      </c>
      <c r="F38" s="25">
        <f t="shared" si="0"/>
        <v>16288.400000000001</v>
      </c>
      <c r="G38" s="33">
        <f t="shared" si="45"/>
        <v>1357.3666666666668</v>
      </c>
      <c r="H38" s="12">
        <f t="shared" si="1"/>
        <v>0</v>
      </c>
      <c r="I38" s="12">
        <f t="shared" si="46"/>
        <v>0</v>
      </c>
      <c r="J38" s="12">
        <f t="shared" si="47"/>
        <v>0</v>
      </c>
      <c r="K38" s="12">
        <f t="shared" si="2"/>
        <v>9554.2999999999993</v>
      </c>
      <c r="L38" s="33">
        <f t="shared" si="3"/>
        <v>796.19166666666661</v>
      </c>
      <c r="M38" s="12">
        <f t="shared" si="48"/>
        <v>0</v>
      </c>
      <c r="N38" s="12">
        <f t="shared" si="49"/>
        <v>0</v>
      </c>
      <c r="O38" s="12">
        <f t="shared" si="50"/>
        <v>0</v>
      </c>
      <c r="P38" s="12">
        <f t="shared" si="4"/>
        <v>4485</v>
      </c>
      <c r="Q38" s="33">
        <f t="shared" si="5"/>
        <v>373.75</v>
      </c>
      <c r="R38" s="12">
        <f t="shared" si="6"/>
        <v>0</v>
      </c>
      <c r="S38" s="12">
        <f t="shared" si="51"/>
        <v>0</v>
      </c>
      <c r="T38" s="11">
        <f t="shared" si="52"/>
        <v>0</v>
      </c>
      <c r="U38" s="47">
        <v>1485</v>
      </c>
      <c r="V38" s="33">
        <f t="shared" si="7"/>
        <v>123.75</v>
      </c>
      <c r="W38" s="47"/>
      <c r="X38" s="12">
        <f t="shared" si="53"/>
        <v>0</v>
      </c>
      <c r="Y38" s="11">
        <f t="shared" si="54"/>
        <v>0</v>
      </c>
      <c r="Z38" s="47">
        <v>625.29999999999995</v>
      </c>
      <c r="AA38" s="33">
        <f t="shared" si="8"/>
        <v>52.108333333333327</v>
      </c>
      <c r="AB38" s="47"/>
      <c r="AC38" s="12">
        <f t="shared" si="55"/>
        <v>0</v>
      </c>
      <c r="AD38" s="11">
        <f t="shared" si="56"/>
        <v>0</v>
      </c>
      <c r="AE38" s="47">
        <v>3000</v>
      </c>
      <c r="AF38" s="33">
        <f t="shared" si="9"/>
        <v>250</v>
      </c>
      <c r="AG38" s="47"/>
      <c r="AH38" s="12">
        <f t="shared" si="57"/>
        <v>0</v>
      </c>
      <c r="AI38" s="11">
        <f t="shared" si="58"/>
        <v>0</v>
      </c>
      <c r="AJ38" s="47">
        <v>44</v>
      </c>
      <c r="AK38" s="33">
        <f t="shared" si="10"/>
        <v>3.6666666666666665</v>
      </c>
      <c r="AL38" s="47"/>
      <c r="AM38" s="12">
        <f t="shared" si="59"/>
        <v>0</v>
      </c>
      <c r="AN38" s="11">
        <f t="shared" si="60"/>
        <v>0</v>
      </c>
      <c r="AO38" s="47"/>
      <c r="AP38" s="33">
        <f t="shared" si="11"/>
        <v>0</v>
      </c>
      <c r="AQ38" s="47"/>
      <c r="AR38" s="12" t="e">
        <f t="shared" si="61"/>
        <v>#DIV/0!</v>
      </c>
      <c r="AS38" s="11" t="e">
        <f t="shared" si="62"/>
        <v>#DIV/0!</v>
      </c>
      <c r="AT38" s="38">
        <v>0</v>
      </c>
      <c r="AU38" s="33">
        <f t="shared" si="12"/>
        <v>0</v>
      </c>
      <c r="AV38" s="47">
        <v>0</v>
      </c>
      <c r="AW38" s="38">
        <v>0</v>
      </c>
      <c r="AX38" s="33">
        <f t="shared" si="13"/>
        <v>0</v>
      </c>
      <c r="AY38" s="47"/>
      <c r="AZ38" s="48">
        <v>6734.1</v>
      </c>
      <c r="BA38" s="33">
        <f t="shared" si="14"/>
        <v>561.17500000000007</v>
      </c>
      <c r="BB38" s="47"/>
      <c r="BC38" s="38">
        <v>0</v>
      </c>
      <c r="BD38" s="33">
        <f t="shared" si="15"/>
        <v>0</v>
      </c>
      <c r="BE38" s="13"/>
      <c r="BF38" s="42">
        <v>0</v>
      </c>
      <c r="BG38" s="33">
        <f t="shared" si="16"/>
        <v>0</v>
      </c>
      <c r="BH38" s="47"/>
      <c r="BI38" s="38">
        <v>0</v>
      </c>
      <c r="BJ38" s="33">
        <f t="shared" si="17"/>
        <v>0</v>
      </c>
      <c r="BK38" s="47">
        <v>0</v>
      </c>
      <c r="BL38" s="38">
        <v>0</v>
      </c>
      <c r="BM38" s="33">
        <f t="shared" si="18"/>
        <v>0</v>
      </c>
      <c r="BN38" s="47">
        <v>0</v>
      </c>
      <c r="BO38" s="12">
        <f t="shared" si="19"/>
        <v>3800</v>
      </c>
      <c r="BP38" s="33">
        <f t="shared" si="20"/>
        <v>316.66666666666669</v>
      </c>
      <c r="BQ38" s="12">
        <f t="shared" si="21"/>
        <v>0</v>
      </c>
      <c r="BR38" s="12">
        <f t="shared" si="63"/>
        <v>0</v>
      </c>
      <c r="BS38" s="11">
        <f t="shared" si="64"/>
        <v>0</v>
      </c>
      <c r="BT38" s="47">
        <v>3100</v>
      </c>
      <c r="BU38" s="33">
        <f t="shared" si="22"/>
        <v>258.33333333333331</v>
      </c>
      <c r="BV38" s="47"/>
      <c r="BW38" s="47">
        <v>700</v>
      </c>
      <c r="BX38" s="33">
        <f t="shared" si="23"/>
        <v>58.333333333333336</v>
      </c>
      <c r="BY38" s="47"/>
      <c r="BZ38" s="42">
        <v>0</v>
      </c>
      <c r="CA38" s="33">
        <f t="shared" si="24"/>
        <v>0</v>
      </c>
      <c r="CB38" s="47"/>
      <c r="CC38" s="47">
        <v>0</v>
      </c>
      <c r="CD38" s="33">
        <f t="shared" si="25"/>
        <v>0</v>
      </c>
      <c r="CE38" s="47"/>
      <c r="CF38" s="11"/>
      <c r="CG38" s="33">
        <f t="shared" si="26"/>
        <v>0</v>
      </c>
      <c r="CH38" s="47">
        <v>0</v>
      </c>
      <c r="CI38" s="42">
        <v>0</v>
      </c>
      <c r="CJ38" s="33">
        <f t="shared" si="27"/>
        <v>0</v>
      </c>
      <c r="CK38" s="47"/>
      <c r="CL38" s="38">
        <v>0</v>
      </c>
      <c r="CM38" s="33">
        <f t="shared" si="28"/>
        <v>0</v>
      </c>
      <c r="CN38" s="47"/>
      <c r="CO38" s="47">
        <v>600</v>
      </c>
      <c r="CP38" s="33">
        <f t="shared" si="29"/>
        <v>50</v>
      </c>
      <c r="CQ38" s="47"/>
      <c r="CR38" s="47">
        <v>600</v>
      </c>
      <c r="CS38" s="33">
        <f t="shared" si="30"/>
        <v>50</v>
      </c>
      <c r="CT38" s="47"/>
      <c r="CU38" s="38">
        <v>0</v>
      </c>
      <c r="CV38" s="33">
        <f t="shared" si="31"/>
        <v>0</v>
      </c>
      <c r="CW38" s="47"/>
      <c r="CX38" s="42">
        <v>0</v>
      </c>
      <c r="CY38" s="33">
        <f t="shared" si="32"/>
        <v>0</v>
      </c>
      <c r="CZ38" s="47"/>
      <c r="DA38" s="42">
        <v>0</v>
      </c>
      <c r="DB38" s="33">
        <f t="shared" si="33"/>
        <v>0</v>
      </c>
      <c r="DC38" s="47"/>
      <c r="DD38" s="47">
        <v>0</v>
      </c>
      <c r="DE38" s="33">
        <f t="shared" si="34"/>
        <v>0</v>
      </c>
      <c r="DF38" s="47"/>
      <c r="DG38" s="47"/>
      <c r="DH38" s="12">
        <f t="shared" si="65"/>
        <v>16288.400000000001</v>
      </c>
      <c r="DI38" s="33">
        <f t="shared" si="35"/>
        <v>1357.3666666666668</v>
      </c>
      <c r="DJ38" s="12">
        <f t="shared" si="36"/>
        <v>0</v>
      </c>
      <c r="DK38" s="42">
        <v>0</v>
      </c>
      <c r="DL38" s="33">
        <f t="shared" si="37"/>
        <v>0</v>
      </c>
      <c r="DM38" s="47">
        <v>0</v>
      </c>
      <c r="DN38" s="47">
        <v>0</v>
      </c>
      <c r="DO38" s="33">
        <f t="shared" si="38"/>
        <v>0</v>
      </c>
      <c r="DP38" s="47"/>
      <c r="DQ38" s="42">
        <v>0</v>
      </c>
      <c r="DR38" s="33">
        <f t="shared" si="39"/>
        <v>0</v>
      </c>
      <c r="DS38" s="47">
        <v>0</v>
      </c>
      <c r="DT38" s="47">
        <v>0</v>
      </c>
      <c r="DU38" s="33">
        <f t="shared" si="40"/>
        <v>0</v>
      </c>
      <c r="DV38" s="47"/>
      <c r="DW38" s="42">
        <v>0</v>
      </c>
      <c r="DX38" s="33">
        <f t="shared" si="41"/>
        <v>0</v>
      </c>
      <c r="DY38" s="47">
        <v>0</v>
      </c>
      <c r="DZ38" s="47">
        <v>1000</v>
      </c>
      <c r="EA38" s="33">
        <f t="shared" si="42"/>
        <v>83.333333333333329</v>
      </c>
      <c r="EB38" s="47"/>
      <c r="EC38" s="47"/>
      <c r="ED38" s="12">
        <f t="shared" si="66"/>
        <v>1000</v>
      </c>
      <c r="EE38" s="33">
        <f t="shared" si="43"/>
        <v>83.333333333333329</v>
      </c>
      <c r="EF38" s="12"/>
      <c r="EI38" s="14"/>
      <c r="EK38" s="14"/>
      <c r="EL38" s="14"/>
      <c r="EN38" s="14"/>
    </row>
    <row r="39" spans="1:144" s="15" customFormat="1" ht="20.25" customHeight="1">
      <c r="A39" s="21">
        <v>30</v>
      </c>
      <c r="B39" s="72" t="s">
        <v>85</v>
      </c>
      <c r="C39" s="38">
        <v>1066.2</v>
      </c>
      <c r="D39" s="38"/>
      <c r="E39" s="38">
        <v>9729.6</v>
      </c>
      <c r="F39" s="25">
        <f t="shared" si="0"/>
        <v>72072</v>
      </c>
      <c r="G39" s="33">
        <f t="shared" si="45"/>
        <v>6006</v>
      </c>
      <c r="H39" s="12">
        <f t="shared" si="1"/>
        <v>0</v>
      </c>
      <c r="I39" s="12">
        <f t="shared" si="46"/>
        <v>0</v>
      </c>
      <c r="J39" s="12">
        <f t="shared" si="47"/>
        <v>0</v>
      </c>
      <c r="K39" s="12">
        <f t="shared" si="2"/>
        <v>41460.400000000001</v>
      </c>
      <c r="L39" s="33">
        <f t="shared" si="3"/>
        <v>3455.0333333333333</v>
      </c>
      <c r="M39" s="12">
        <f t="shared" si="48"/>
        <v>0</v>
      </c>
      <c r="N39" s="12">
        <f t="shared" si="49"/>
        <v>0</v>
      </c>
      <c r="O39" s="12">
        <f t="shared" si="50"/>
        <v>0</v>
      </c>
      <c r="P39" s="12">
        <f t="shared" si="4"/>
        <v>17300.400000000001</v>
      </c>
      <c r="Q39" s="33">
        <f t="shared" si="5"/>
        <v>1441.7</v>
      </c>
      <c r="R39" s="12">
        <f t="shared" si="6"/>
        <v>0</v>
      </c>
      <c r="S39" s="12">
        <f t="shared" si="51"/>
        <v>0</v>
      </c>
      <c r="T39" s="11">
        <f t="shared" si="52"/>
        <v>0</v>
      </c>
      <c r="U39" s="47">
        <v>4000</v>
      </c>
      <c r="V39" s="33">
        <f t="shared" si="7"/>
        <v>333.33333333333331</v>
      </c>
      <c r="W39" s="47"/>
      <c r="X39" s="12">
        <f t="shared" si="53"/>
        <v>0</v>
      </c>
      <c r="Y39" s="11">
        <f t="shared" si="54"/>
        <v>0</v>
      </c>
      <c r="Z39" s="47">
        <v>14000</v>
      </c>
      <c r="AA39" s="33">
        <f t="shared" si="8"/>
        <v>1166.6666666666667</v>
      </c>
      <c r="AB39" s="47"/>
      <c r="AC39" s="12">
        <f t="shared" si="55"/>
        <v>0</v>
      </c>
      <c r="AD39" s="11">
        <f t="shared" si="56"/>
        <v>0</v>
      </c>
      <c r="AE39" s="47">
        <v>13300.4</v>
      </c>
      <c r="AF39" s="33">
        <f t="shared" si="9"/>
        <v>1108.3666666666666</v>
      </c>
      <c r="AG39" s="47"/>
      <c r="AH39" s="12">
        <f t="shared" si="57"/>
        <v>0</v>
      </c>
      <c r="AI39" s="11">
        <f t="shared" si="58"/>
        <v>0</v>
      </c>
      <c r="AJ39" s="47">
        <v>600</v>
      </c>
      <c r="AK39" s="33">
        <f t="shared" si="10"/>
        <v>50</v>
      </c>
      <c r="AL39" s="47"/>
      <c r="AM39" s="12">
        <f t="shared" si="59"/>
        <v>0</v>
      </c>
      <c r="AN39" s="11">
        <f t="shared" si="60"/>
        <v>0</v>
      </c>
      <c r="AO39" s="47"/>
      <c r="AP39" s="33">
        <f t="shared" si="11"/>
        <v>0</v>
      </c>
      <c r="AQ39" s="47"/>
      <c r="AR39" s="12" t="e">
        <f t="shared" si="61"/>
        <v>#DIV/0!</v>
      </c>
      <c r="AS39" s="11" t="e">
        <f t="shared" si="62"/>
        <v>#DIV/0!</v>
      </c>
      <c r="AT39" s="38">
        <v>0</v>
      </c>
      <c r="AU39" s="33">
        <f t="shared" si="12"/>
        <v>0</v>
      </c>
      <c r="AV39" s="47">
        <v>0</v>
      </c>
      <c r="AW39" s="38">
        <v>0</v>
      </c>
      <c r="AX39" s="33">
        <f t="shared" si="13"/>
        <v>0</v>
      </c>
      <c r="AY39" s="47"/>
      <c r="AZ39" s="48">
        <v>30611.599999999999</v>
      </c>
      <c r="BA39" s="33">
        <f t="shared" si="14"/>
        <v>2550.9666666666667</v>
      </c>
      <c r="BB39" s="47"/>
      <c r="BC39" s="38">
        <v>0</v>
      </c>
      <c r="BD39" s="33">
        <f t="shared" si="15"/>
        <v>0</v>
      </c>
      <c r="BE39" s="13"/>
      <c r="BF39" s="42">
        <v>0</v>
      </c>
      <c r="BG39" s="33">
        <f t="shared" si="16"/>
        <v>0</v>
      </c>
      <c r="BH39" s="47"/>
      <c r="BI39" s="38">
        <v>0</v>
      </c>
      <c r="BJ39" s="33">
        <f t="shared" si="17"/>
        <v>0</v>
      </c>
      <c r="BK39" s="47">
        <v>0</v>
      </c>
      <c r="BL39" s="38">
        <v>0</v>
      </c>
      <c r="BM39" s="33">
        <f t="shared" si="18"/>
        <v>0</v>
      </c>
      <c r="BN39" s="47">
        <v>0</v>
      </c>
      <c r="BO39" s="12">
        <f t="shared" si="19"/>
        <v>1500</v>
      </c>
      <c r="BP39" s="33">
        <f t="shared" si="20"/>
        <v>125</v>
      </c>
      <c r="BQ39" s="12">
        <f t="shared" si="21"/>
        <v>0</v>
      </c>
      <c r="BR39" s="12">
        <f t="shared" si="63"/>
        <v>0</v>
      </c>
      <c r="BS39" s="11">
        <f t="shared" si="64"/>
        <v>0</v>
      </c>
      <c r="BT39" s="47">
        <v>1500</v>
      </c>
      <c r="BU39" s="33">
        <f t="shared" si="22"/>
        <v>125</v>
      </c>
      <c r="BV39" s="47"/>
      <c r="BW39" s="47">
        <v>0</v>
      </c>
      <c r="BX39" s="33">
        <f t="shared" si="23"/>
        <v>0</v>
      </c>
      <c r="BY39" s="47"/>
      <c r="BZ39" s="42">
        <v>0</v>
      </c>
      <c r="CA39" s="33">
        <f t="shared" si="24"/>
        <v>0</v>
      </c>
      <c r="CB39" s="47"/>
      <c r="CC39" s="47">
        <v>0</v>
      </c>
      <c r="CD39" s="33">
        <f t="shared" si="25"/>
        <v>0</v>
      </c>
      <c r="CE39" s="47"/>
      <c r="CF39" s="11"/>
      <c r="CG39" s="33">
        <f t="shared" si="26"/>
        <v>0</v>
      </c>
      <c r="CH39" s="47">
        <v>0</v>
      </c>
      <c r="CI39" s="42">
        <v>0</v>
      </c>
      <c r="CJ39" s="33">
        <f t="shared" si="27"/>
        <v>0</v>
      </c>
      <c r="CK39" s="47"/>
      <c r="CL39" s="38">
        <v>0</v>
      </c>
      <c r="CM39" s="33">
        <f t="shared" si="28"/>
        <v>0</v>
      </c>
      <c r="CN39" s="47"/>
      <c r="CO39" s="47">
        <v>7980</v>
      </c>
      <c r="CP39" s="33">
        <f t="shared" si="29"/>
        <v>665</v>
      </c>
      <c r="CQ39" s="47"/>
      <c r="CR39" s="47">
        <v>1100</v>
      </c>
      <c r="CS39" s="33">
        <f t="shared" si="30"/>
        <v>91.666666666666671</v>
      </c>
      <c r="CT39" s="47"/>
      <c r="CU39" s="38">
        <v>0</v>
      </c>
      <c r="CV39" s="33">
        <f t="shared" si="31"/>
        <v>0</v>
      </c>
      <c r="CW39" s="47"/>
      <c r="CX39" s="42">
        <v>80</v>
      </c>
      <c r="CY39" s="33">
        <f t="shared" si="32"/>
        <v>6.666666666666667</v>
      </c>
      <c r="CZ39" s="47"/>
      <c r="DA39" s="42">
        <v>0</v>
      </c>
      <c r="DB39" s="33">
        <f t="shared" si="33"/>
        <v>0</v>
      </c>
      <c r="DC39" s="47"/>
      <c r="DD39" s="47">
        <v>0</v>
      </c>
      <c r="DE39" s="33">
        <f t="shared" si="34"/>
        <v>0</v>
      </c>
      <c r="DF39" s="47"/>
      <c r="DG39" s="47"/>
      <c r="DH39" s="12">
        <f t="shared" si="65"/>
        <v>72072</v>
      </c>
      <c r="DI39" s="33">
        <f t="shared" si="35"/>
        <v>6006</v>
      </c>
      <c r="DJ39" s="12">
        <f t="shared" si="36"/>
        <v>0</v>
      </c>
      <c r="DK39" s="42">
        <v>0</v>
      </c>
      <c r="DL39" s="33">
        <f t="shared" si="37"/>
        <v>0</v>
      </c>
      <c r="DM39" s="47">
        <v>0</v>
      </c>
      <c r="DN39" s="47">
        <v>0</v>
      </c>
      <c r="DO39" s="33">
        <f t="shared" si="38"/>
        <v>0</v>
      </c>
      <c r="DP39" s="47"/>
      <c r="DQ39" s="42">
        <v>0</v>
      </c>
      <c r="DR39" s="33">
        <f t="shared" si="39"/>
        <v>0</v>
      </c>
      <c r="DS39" s="47">
        <v>0</v>
      </c>
      <c r="DT39" s="47">
        <v>0</v>
      </c>
      <c r="DU39" s="33">
        <f t="shared" si="40"/>
        <v>0</v>
      </c>
      <c r="DV39" s="47"/>
      <c r="DW39" s="42">
        <v>0</v>
      </c>
      <c r="DX39" s="33">
        <f t="shared" si="41"/>
        <v>0</v>
      </c>
      <c r="DY39" s="47">
        <v>0</v>
      </c>
      <c r="DZ39" s="47">
        <v>3605</v>
      </c>
      <c r="EA39" s="33">
        <f t="shared" si="42"/>
        <v>300.41666666666669</v>
      </c>
      <c r="EB39" s="47"/>
      <c r="EC39" s="47"/>
      <c r="ED39" s="12">
        <f t="shared" si="66"/>
        <v>3605</v>
      </c>
      <c r="EE39" s="33">
        <f t="shared" si="43"/>
        <v>300.41666666666669</v>
      </c>
      <c r="EF39" s="12"/>
      <c r="EI39" s="14"/>
      <c r="EK39" s="14"/>
      <c r="EL39" s="14"/>
      <c r="EN39" s="14"/>
    </row>
    <row r="40" spans="1:144" s="15" customFormat="1" ht="20.25" customHeight="1">
      <c r="A40" s="21">
        <v>31</v>
      </c>
      <c r="B40" s="40" t="s">
        <v>86</v>
      </c>
      <c r="C40" s="38">
        <v>388.5</v>
      </c>
      <c r="D40" s="38"/>
      <c r="E40" s="38">
        <v>31731.9</v>
      </c>
      <c r="F40" s="25">
        <f t="shared" si="0"/>
        <v>793033</v>
      </c>
      <c r="G40" s="33">
        <f t="shared" si="45"/>
        <v>66086.083333333328</v>
      </c>
      <c r="H40" s="12">
        <f t="shared" si="1"/>
        <v>0</v>
      </c>
      <c r="I40" s="12">
        <f t="shared" si="46"/>
        <v>0</v>
      </c>
      <c r="J40" s="12">
        <f t="shared" si="47"/>
        <v>0</v>
      </c>
      <c r="K40" s="12">
        <f t="shared" si="2"/>
        <v>225500</v>
      </c>
      <c r="L40" s="33">
        <f t="shared" si="3"/>
        <v>18791.666666666668</v>
      </c>
      <c r="M40" s="12">
        <f t="shared" si="48"/>
        <v>0</v>
      </c>
      <c r="N40" s="12">
        <f t="shared" si="49"/>
        <v>0</v>
      </c>
      <c r="O40" s="12">
        <f t="shared" si="50"/>
        <v>0</v>
      </c>
      <c r="P40" s="12">
        <f t="shared" si="4"/>
        <v>81600</v>
      </c>
      <c r="Q40" s="33">
        <f t="shared" si="5"/>
        <v>6800</v>
      </c>
      <c r="R40" s="12">
        <f t="shared" si="6"/>
        <v>0</v>
      </c>
      <c r="S40" s="12">
        <f t="shared" si="51"/>
        <v>0</v>
      </c>
      <c r="T40" s="11">
        <f t="shared" si="52"/>
        <v>0</v>
      </c>
      <c r="U40" s="47">
        <v>9168</v>
      </c>
      <c r="V40" s="33">
        <f t="shared" si="7"/>
        <v>764</v>
      </c>
      <c r="W40" s="47"/>
      <c r="X40" s="12">
        <f t="shared" si="53"/>
        <v>0</v>
      </c>
      <c r="Y40" s="11">
        <f t="shared" si="54"/>
        <v>0</v>
      </c>
      <c r="Z40" s="47">
        <v>60100</v>
      </c>
      <c r="AA40" s="33">
        <f t="shared" si="8"/>
        <v>5008.333333333333</v>
      </c>
      <c r="AB40" s="47"/>
      <c r="AC40" s="12">
        <f t="shared" si="55"/>
        <v>0</v>
      </c>
      <c r="AD40" s="11">
        <f t="shared" si="56"/>
        <v>0</v>
      </c>
      <c r="AE40" s="47">
        <v>72432</v>
      </c>
      <c r="AF40" s="33">
        <f t="shared" si="9"/>
        <v>6036</v>
      </c>
      <c r="AG40" s="47"/>
      <c r="AH40" s="12">
        <f t="shared" si="57"/>
        <v>0</v>
      </c>
      <c r="AI40" s="11">
        <f t="shared" si="58"/>
        <v>0</v>
      </c>
      <c r="AJ40" s="47">
        <v>7870</v>
      </c>
      <c r="AK40" s="33">
        <f t="shared" si="10"/>
        <v>655.83333333333337</v>
      </c>
      <c r="AL40" s="47"/>
      <c r="AM40" s="12">
        <f t="shared" si="59"/>
        <v>0</v>
      </c>
      <c r="AN40" s="11">
        <f t="shared" si="60"/>
        <v>0</v>
      </c>
      <c r="AO40" s="47">
        <v>2400</v>
      </c>
      <c r="AP40" s="33">
        <f t="shared" si="11"/>
        <v>200</v>
      </c>
      <c r="AQ40" s="47"/>
      <c r="AR40" s="12">
        <f t="shared" si="61"/>
        <v>0</v>
      </c>
      <c r="AS40" s="11">
        <f t="shared" si="62"/>
        <v>0</v>
      </c>
      <c r="AT40" s="38">
        <v>0</v>
      </c>
      <c r="AU40" s="33">
        <f t="shared" si="12"/>
        <v>0</v>
      </c>
      <c r="AV40" s="47">
        <v>0</v>
      </c>
      <c r="AW40" s="38">
        <v>0</v>
      </c>
      <c r="AX40" s="33">
        <f t="shared" si="13"/>
        <v>0</v>
      </c>
      <c r="AY40" s="47"/>
      <c r="AZ40" s="48">
        <v>557479.5</v>
      </c>
      <c r="BA40" s="33">
        <f t="shared" si="14"/>
        <v>46456.625</v>
      </c>
      <c r="BB40" s="47"/>
      <c r="BC40" s="38">
        <v>0</v>
      </c>
      <c r="BD40" s="33">
        <f t="shared" si="15"/>
        <v>0</v>
      </c>
      <c r="BE40" s="13"/>
      <c r="BF40" s="42">
        <v>4200.7</v>
      </c>
      <c r="BG40" s="33">
        <f t="shared" si="16"/>
        <v>350.05833333333334</v>
      </c>
      <c r="BH40" s="47"/>
      <c r="BI40" s="38">
        <v>0</v>
      </c>
      <c r="BJ40" s="33">
        <f t="shared" si="17"/>
        <v>0</v>
      </c>
      <c r="BK40" s="47">
        <v>0</v>
      </c>
      <c r="BL40" s="38">
        <v>0</v>
      </c>
      <c r="BM40" s="33">
        <f t="shared" si="18"/>
        <v>0</v>
      </c>
      <c r="BN40" s="47">
        <v>0</v>
      </c>
      <c r="BO40" s="12">
        <f t="shared" si="19"/>
        <v>18630</v>
      </c>
      <c r="BP40" s="33">
        <f t="shared" si="20"/>
        <v>1552.5</v>
      </c>
      <c r="BQ40" s="12">
        <f t="shared" si="21"/>
        <v>0</v>
      </c>
      <c r="BR40" s="12">
        <f t="shared" si="63"/>
        <v>0</v>
      </c>
      <c r="BS40" s="11">
        <f t="shared" si="64"/>
        <v>0</v>
      </c>
      <c r="BT40" s="47">
        <v>16030</v>
      </c>
      <c r="BU40" s="33">
        <f t="shared" si="22"/>
        <v>1335.8333333333333</v>
      </c>
      <c r="BV40" s="47"/>
      <c r="BW40" s="47">
        <v>350</v>
      </c>
      <c r="BX40" s="33">
        <f t="shared" si="23"/>
        <v>29.166666666666668</v>
      </c>
      <c r="BY40" s="47"/>
      <c r="BZ40" s="42">
        <v>1600</v>
      </c>
      <c r="CA40" s="33">
        <f t="shared" si="24"/>
        <v>133.33333333333334</v>
      </c>
      <c r="CB40" s="47"/>
      <c r="CC40" s="47">
        <v>650</v>
      </c>
      <c r="CD40" s="33">
        <f t="shared" si="25"/>
        <v>54.166666666666664</v>
      </c>
      <c r="CE40" s="47"/>
      <c r="CF40" s="11"/>
      <c r="CG40" s="33">
        <f t="shared" si="26"/>
        <v>0</v>
      </c>
      <c r="CH40" s="50">
        <v>0</v>
      </c>
      <c r="CI40" s="42">
        <v>5852.8</v>
      </c>
      <c r="CJ40" s="33">
        <f t="shared" si="27"/>
        <v>487.73333333333335</v>
      </c>
      <c r="CK40" s="47"/>
      <c r="CL40" s="38">
        <v>14700</v>
      </c>
      <c r="CM40" s="33">
        <f t="shared" si="28"/>
        <v>1225</v>
      </c>
      <c r="CN40" s="47"/>
      <c r="CO40" s="47">
        <v>31500</v>
      </c>
      <c r="CP40" s="33">
        <f t="shared" si="29"/>
        <v>2625</v>
      </c>
      <c r="CQ40" s="47"/>
      <c r="CR40" s="47">
        <v>20800</v>
      </c>
      <c r="CS40" s="33">
        <f t="shared" si="30"/>
        <v>1733.3333333333333</v>
      </c>
      <c r="CT40" s="47"/>
      <c r="CU40" s="38">
        <v>0</v>
      </c>
      <c r="CV40" s="33">
        <f t="shared" si="31"/>
        <v>0</v>
      </c>
      <c r="CW40" s="47"/>
      <c r="CX40" s="42">
        <v>500</v>
      </c>
      <c r="CY40" s="33">
        <f t="shared" si="32"/>
        <v>41.666666666666664</v>
      </c>
      <c r="CZ40" s="47"/>
      <c r="DA40" s="42">
        <v>0</v>
      </c>
      <c r="DB40" s="33">
        <f t="shared" si="33"/>
        <v>0</v>
      </c>
      <c r="DC40" s="47"/>
      <c r="DD40" s="47">
        <v>8200</v>
      </c>
      <c r="DE40" s="33">
        <f t="shared" si="34"/>
        <v>683.33333333333337</v>
      </c>
      <c r="DF40" s="47"/>
      <c r="DG40" s="47"/>
      <c r="DH40" s="12">
        <f t="shared" si="65"/>
        <v>793033</v>
      </c>
      <c r="DI40" s="33">
        <f t="shared" si="35"/>
        <v>66086.083333333328</v>
      </c>
      <c r="DJ40" s="12">
        <f t="shared" si="36"/>
        <v>0</v>
      </c>
      <c r="DK40" s="42">
        <v>0</v>
      </c>
      <c r="DL40" s="33">
        <f t="shared" si="37"/>
        <v>0</v>
      </c>
      <c r="DM40" s="47">
        <v>0</v>
      </c>
      <c r="DN40" s="47">
        <v>0</v>
      </c>
      <c r="DO40" s="33">
        <f t="shared" si="38"/>
        <v>0</v>
      </c>
      <c r="DP40" s="47"/>
      <c r="DQ40" s="42">
        <v>0</v>
      </c>
      <c r="DR40" s="33">
        <f t="shared" si="39"/>
        <v>0</v>
      </c>
      <c r="DS40" s="47">
        <v>0</v>
      </c>
      <c r="DT40" s="47">
        <v>0</v>
      </c>
      <c r="DU40" s="33">
        <f t="shared" si="40"/>
        <v>0</v>
      </c>
      <c r="DV40" s="47"/>
      <c r="DW40" s="42">
        <v>0</v>
      </c>
      <c r="DX40" s="33">
        <f t="shared" si="41"/>
        <v>0</v>
      </c>
      <c r="DY40" s="47">
        <v>0</v>
      </c>
      <c r="DZ40" s="47">
        <v>70663.399999999994</v>
      </c>
      <c r="EA40" s="33">
        <f t="shared" si="42"/>
        <v>5888.6166666666659</v>
      </c>
      <c r="EB40" s="47"/>
      <c r="EC40" s="47"/>
      <c r="ED40" s="12">
        <f t="shared" si="66"/>
        <v>70663.399999999994</v>
      </c>
      <c r="EE40" s="33">
        <f t="shared" si="43"/>
        <v>5888.6166666666659</v>
      </c>
      <c r="EF40" s="12"/>
      <c r="EI40" s="14"/>
      <c r="EK40" s="14"/>
      <c r="EL40" s="14"/>
      <c r="EN40" s="14"/>
    </row>
    <row r="41" spans="1:144" s="15" customFormat="1" ht="20.25" customHeight="1">
      <c r="A41" s="21">
        <v>32</v>
      </c>
      <c r="B41" s="40" t="s">
        <v>87</v>
      </c>
      <c r="C41" s="38">
        <v>20520.2</v>
      </c>
      <c r="D41" s="38"/>
      <c r="E41" s="38">
        <v>75438.7</v>
      </c>
      <c r="F41" s="25">
        <f t="shared" si="0"/>
        <v>144894.39999999999</v>
      </c>
      <c r="G41" s="33">
        <f t="shared" si="45"/>
        <v>12074.533333333333</v>
      </c>
      <c r="H41" s="12">
        <f t="shared" si="1"/>
        <v>0</v>
      </c>
      <c r="I41" s="12">
        <f t="shared" si="46"/>
        <v>0</v>
      </c>
      <c r="J41" s="12">
        <f t="shared" si="47"/>
        <v>0</v>
      </c>
      <c r="K41" s="12">
        <f t="shared" si="2"/>
        <v>41413.9</v>
      </c>
      <c r="L41" s="33">
        <f t="shared" si="3"/>
        <v>3451.1583333333333</v>
      </c>
      <c r="M41" s="12">
        <f t="shared" si="48"/>
        <v>0</v>
      </c>
      <c r="N41" s="12">
        <f t="shared" si="49"/>
        <v>0</v>
      </c>
      <c r="O41" s="12">
        <f t="shared" si="50"/>
        <v>0</v>
      </c>
      <c r="P41" s="12">
        <f t="shared" si="4"/>
        <v>7898.7</v>
      </c>
      <c r="Q41" s="33">
        <f t="shared" si="5"/>
        <v>658.22500000000002</v>
      </c>
      <c r="R41" s="12">
        <f t="shared" si="6"/>
        <v>0</v>
      </c>
      <c r="S41" s="12">
        <f t="shared" si="51"/>
        <v>0</v>
      </c>
      <c r="T41" s="11">
        <f t="shared" si="52"/>
        <v>0</v>
      </c>
      <c r="U41" s="47">
        <v>144.80000000000001</v>
      </c>
      <c r="V41" s="33">
        <f t="shared" si="7"/>
        <v>12.066666666666668</v>
      </c>
      <c r="W41" s="47"/>
      <c r="X41" s="12">
        <f t="shared" si="53"/>
        <v>0</v>
      </c>
      <c r="Y41" s="11">
        <f t="shared" si="54"/>
        <v>0</v>
      </c>
      <c r="Z41" s="47">
        <v>20933.099999999999</v>
      </c>
      <c r="AA41" s="33">
        <f t="shared" si="8"/>
        <v>1744.425</v>
      </c>
      <c r="AB41" s="47"/>
      <c r="AC41" s="12">
        <f t="shared" si="55"/>
        <v>0</v>
      </c>
      <c r="AD41" s="11">
        <f t="shared" si="56"/>
        <v>0</v>
      </c>
      <c r="AE41" s="47">
        <v>7753.9</v>
      </c>
      <c r="AF41" s="33">
        <f t="shared" si="9"/>
        <v>646.1583333333333</v>
      </c>
      <c r="AG41" s="47"/>
      <c r="AH41" s="12">
        <f t="shared" si="57"/>
        <v>0</v>
      </c>
      <c r="AI41" s="11">
        <f t="shared" si="58"/>
        <v>0</v>
      </c>
      <c r="AJ41" s="47">
        <v>604</v>
      </c>
      <c r="AK41" s="33">
        <f t="shared" si="10"/>
        <v>50.333333333333336</v>
      </c>
      <c r="AL41" s="47"/>
      <c r="AM41" s="12">
        <f t="shared" si="59"/>
        <v>0</v>
      </c>
      <c r="AN41" s="11">
        <f t="shared" si="60"/>
        <v>0</v>
      </c>
      <c r="AO41" s="47"/>
      <c r="AP41" s="33">
        <f t="shared" si="11"/>
        <v>0</v>
      </c>
      <c r="AQ41" s="47"/>
      <c r="AR41" s="12" t="e">
        <f t="shared" si="61"/>
        <v>#DIV/0!</v>
      </c>
      <c r="AS41" s="11" t="e">
        <f t="shared" si="62"/>
        <v>#DIV/0!</v>
      </c>
      <c r="AT41" s="38">
        <v>0</v>
      </c>
      <c r="AU41" s="33">
        <f t="shared" si="12"/>
        <v>0</v>
      </c>
      <c r="AV41" s="47">
        <v>0</v>
      </c>
      <c r="AW41" s="38">
        <v>0</v>
      </c>
      <c r="AX41" s="33">
        <f t="shared" si="13"/>
        <v>0</v>
      </c>
      <c r="AY41" s="47"/>
      <c r="AZ41" s="48">
        <v>103480.5</v>
      </c>
      <c r="BA41" s="33">
        <f t="shared" si="14"/>
        <v>8623.375</v>
      </c>
      <c r="BB41" s="47"/>
      <c r="BC41" s="38">
        <v>0</v>
      </c>
      <c r="BD41" s="33">
        <f t="shared" si="15"/>
        <v>0</v>
      </c>
      <c r="BE41" s="13"/>
      <c r="BF41" s="42">
        <v>0</v>
      </c>
      <c r="BG41" s="33">
        <f t="shared" si="16"/>
        <v>0</v>
      </c>
      <c r="BH41" s="47"/>
      <c r="BI41" s="38">
        <v>0</v>
      </c>
      <c r="BJ41" s="33">
        <f t="shared" si="17"/>
        <v>0</v>
      </c>
      <c r="BK41" s="47">
        <v>0</v>
      </c>
      <c r="BL41" s="38">
        <v>0</v>
      </c>
      <c r="BM41" s="33">
        <f t="shared" si="18"/>
        <v>0</v>
      </c>
      <c r="BN41" s="47">
        <v>0</v>
      </c>
      <c r="BO41" s="12">
        <f t="shared" si="19"/>
        <v>9701.7000000000007</v>
      </c>
      <c r="BP41" s="33">
        <f t="shared" si="20"/>
        <v>808.47500000000002</v>
      </c>
      <c r="BQ41" s="12">
        <f t="shared" si="21"/>
        <v>0</v>
      </c>
      <c r="BR41" s="12">
        <f t="shared" si="63"/>
        <v>0</v>
      </c>
      <c r="BS41" s="11">
        <f t="shared" si="64"/>
        <v>0</v>
      </c>
      <c r="BT41" s="47">
        <v>8321.7000000000007</v>
      </c>
      <c r="BU41" s="33">
        <f t="shared" si="22"/>
        <v>693.47500000000002</v>
      </c>
      <c r="BV41" s="47"/>
      <c r="BW41" s="47">
        <v>1380</v>
      </c>
      <c r="BX41" s="33">
        <f t="shared" si="23"/>
        <v>115</v>
      </c>
      <c r="BY41" s="47"/>
      <c r="BZ41" s="42">
        <v>0</v>
      </c>
      <c r="CA41" s="33">
        <f t="shared" si="24"/>
        <v>0</v>
      </c>
      <c r="CB41" s="47"/>
      <c r="CC41" s="47">
        <v>0</v>
      </c>
      <c r="CD41" s="33">
        <f t="shared" si="25"/>
        <v>0</v>
      </c>
      <c r="CE41" s="47"/>
      <c r="CF41" s="11"/>
      <c r="CG41" s="33">
        <f t="shared" si="26"/>
        <v>0</v>
      </c>
      <c r="CH41" s="47">
        <v>0</v>
      </c>
      <c r="CI41" s="42">
        <v>0</v>
      </c>
      <c r="CJ41" s="33">
        <f t="shared" si="27"/>
        <v>0</v>
      </c>
      <c r="CK41" s="47"/>
      <c r="CL41" s="38">
        <v>0</v>
      </c>
      <c r="CM41" s="33">
        <f t="shared" si="28"/>
        <v>0</v>
      </c>
      <c r="CN41" s="47"/>
      <c r="CO41" s="47">
        <v>2276.4</v>
      </c>
      <c r="CP41" s="33">
        <f t="shared" si="29"/>
        <v>189.70000000000002</v>
      </c>
      <c r="CQ41" s="47"/>
      <c r="CR41" s="47">
        <v>1826.4</v>
      </c>
      <c r="CS41" s="33">
        <f t="shared" si="30"/>
        <v>152.20000000000002</v>
      </c>
      <c r="CT41" s="47"/>
      <c r="CU41" s="38">
        <v>0</v>
      </c>
      <c r="CV41" s="33">
        <f t="shared" si="31"/>
        <v>0</v>
      </c>
      <c r="CW41" s="47"/>
      <c r="CX41" s="42">
        <v>0</v>
      </c>
      <c r="CY41" s="33">
        <f t="shared" si="32"/>
        <v>0</v>
      </c>
      <c r="CZ41" s="47"/>
      <c r="DA41" s="42">
        <v>0</v>
      </c>
      <c r="DB41" s="33">
        <f t="shared" si="33"/>
        <v>0</v>
      </c>
      <c r="DC41" s="47"/>
      <c r="DD41" s="47">
        <v>0</v>
      </c>
      <c r="DE41" s="33">
        <f t="shared" si="34"/>
        <v>0</v>
      </c>
      <c r="DF41" s="47"/>
      <c r="DG41" s="47"/>
      <c r="DH41" s="12">
        <f t="shared" si="65"/>
        <v>144894.39999999999</v>
      </c>
      <c r="DI41" s="33">
        <f t="shared" si="35"/>
        <v>12074.533333333333</v>
      </c>
      <c r="DJ41" s="12">
        <f t="shared" si="36"/>
        <v>0</v>
      </c>
      <c r="DK41" s="42">
        <v>0</v>
      </c>
      <c r="DL41" s="33">
        <f t="shared" si="37"/>
        <v>0</v>
      </c>
      <c r="DM41" s="47">
        <v>0</v>
      </c>
      <c r="DN41" s="47">
        <v>0</v>
      </c>
      <c r="DO41" s="33">
        <f t="shared" si="38"/>
        <v>0</v>
      </c>
      <c r="DP41" s="47"/>
      <c r="DQ41" s="42">
        <v>0</v>
      </c>
      <c r="DR41" s="33">
        <f t="shared" si="39"/>
        <v>0</v>
      </c>
      <c r="DS41" s="47">
        <v>0</v>
      </c>
      <c r="DT41" s="47">
        <v>0</v>
      </c>
      <c r="DU41" s="33">
        <f t="shared" si="40"/>
        <v>0</v>
      </c>
      <c r="DV41" s="47"/>
      <c r="DW41" s="42">
        <v>0</v>
      </c>
      <c r="DX41" s="33">
        <f t="shared" si="41"/>
        <v>0</v>
      </c>
      <c r="DY41" s="47">
        <v>0</v>
      </c>
      <c r="DZ41" s="47">
        <v>6500</v>
      </c>
      <c r="EA41" s="33">
        <f t="shared" si="42"/>
        <v>541.66666666666663</v>
      </c>
      <c r="EB41" s="47"/>
      <c r="EC41" s="47"/>
      <c r="ED41" s="12">
        <f t="shared" si="66"/>
        <v>6500</v>
      </c>
      <c r="EE41" s="33">
        <f t="shared" si="43"/>
        <v>541.66666666666663</v>
      </c>
      <c r="EF41" s="12"/>
      <c r="EI41" s="14"/>
      <c r="EK41" s="14"/>
      <c r="EL41" s="14"/>
      <c r="EN41" s="14"/>
    </row>
    <row r="42" spans="1:144" s="15" customFormat="1" ht="20.25" customHeight="1">
      <c r="A42" s="21">
        <v>33</v>
      </c>
      <c r="B42" s="40" t="s">
        <v>88</v>
      </c>
      <c r="C42" s="38">
        <v>14926</v>
      </c>
      <c r="D42" s="38"/>
      <c r="E42" s="38">
        <v>23654</v>
      </c>
      <c r="F42" s="25">
        <f t="shared" ref="F42:F73" si="67">DH42+ED42-DZ42</f>
        <v>366830</v>
      </c>
      <c r="G42" s="33">
        <f t="shared" si="45"/>
        <v>30569.166666666668</v>
      </c>
      <c r="H42" s="12">
        <f t="shared" ref="H42:H73" si="68">DJ42+EF42-EB42</f>
        <v>0</v>
      </c>
      <c r="I42" s="12">
        <f t="shared" si="46"/>
        <v>0</v>
      </c>
      <c r="J42" s="12">
        <f t="shared" si="47"/>
        <v>0</v>
      </c>
      <c r="K42" s="12">
        <f t="shared" si="2"/>
        <v>81905</v>
      </c>
      <c r="L42" s="33">
        <f t="shared" si="3"/>
        <v>6825.416666666667</v>
      </c>
      <c r="M42" s="12">
        <f t="shared" si="48"/>
        <v>0</v>
      </c>
      <c r="N42" s="12">
        <f t="shared" si="49"/>
        <v>0</v>
      </c>
      <c r="O42" s="12">
        <f t="shared" si="50"/>
        <v>0</v>
      </c>
      <c r="P42" s="12">
        <f t="shared" si="4"/>
        <v>22050</v>
      </c>
      <c r="Q42" s="33">
        <f t="shared" si="5"/>
        <v>1837.5</v>
      </c>
      <c r="R42" s="12">
        <f t="shared" si="6"/>
        <v>0</v>
      </c>
      <c r="S42" s="12">
        <f t="shared" si="51"/>
        <v>0</v>
      </c>
      <c r="T42" s="11">
        <f t="shared" si="52"/>
        <v>0</v>
      </c>
      <c r="U42" s="47">
        <v>300</v>
      </c>
      <c r="V42" s="33">
        <f t="shared" si="7"/>
        <v>25</v>
      </c>
      <c r="W42" s="47"/>
      <c r="X42" s="12">
        <f t="shared" si="53"/>
        <v>0</v>
      </c>
      <c r="Y42" s="11">
        <f t="shared" si="54"/>
        <v>0</v>
      </c>
      <c r="Z42" s="47">
        <v>37800</v>
      </c>
      <c r="AA42" s="33">
        <f t="shared" si="8"/>
        <v>3150</v>
      </c>
      <c r="AB42" s="47"/>
      <c r="AC42" s="12">
        <f t="shared" si="55"/>
        <v>0</v>
      </c>
      <c r="AD42" s="11">
        <f t="shared" si="56"/>
        <v>0</v>
      </c>
      <c r="AE42" s="47">
        <v>21750</v>
      </c>
      <c r="AF42" s="33">
        <f t="shared" si="9"/>
        <v>1812.5</v>
      </c>
      <c r="AG42" s="47"/>
      <c r="AH42" s="12">
        <f t="shared" si="57"/>
        <v>0</v>
      </c>
      <c r="AI42" s="11">
        <f t="shared" si="58"/>
        <v>0</v>
      </c>
      <c r="AJ42" s="47">
        <v>900</v>
      </c>
      <c r="AK42" s="33">
        <f t="shared" si="10"/>
        <v>75</v>
      </c>
      <c r="AL42" s="47"/>
      <c r="AM42" s="12">
        <f t="shared" si="59"/>
        <v>0</v>
      </c>
      <c r="AN42" s="11">
        <f t="shared" si="60"/>
        <v>0</v>
      </c>
      <c r="AO42" s="47">
        <v>1500</v>
      </c>
      <c r="AP42" s="33">
        <f t="shared" si="11"/>
        <v>125</v>
      </c>
      <c r="AQ42" s="47"/>
      <c r="AR42" s="12">
        <f t="shared" si="61"/>
        <v>0</v>
      </c>
      <c r="AS42" s="11">
        <f t="shared" si="62"/>
        <v>0</v>
      </c>
      <c r="AT42" s="38">
        <v>0</v>
      </c>
      <c r="AU42" s="33">
        <f t="shared" si="12"/>
        <v>0</v>
      </c>
      <c r="AV42" s="47">
        <v>0</v>
      </c>
      <c r="AW42" s="38">
        <v>0</v>
      </c>
      <c r="AX42" s="33">
        <f t="shared" si="13"/>
        <v>0</v>
      </c>
      <c r="AY42" s="47"/>
      <c r="AZ42" s="48">
        <v>231189.2</v>
      </c>
      <c r="BA42" s="33">
        <f t="shared" si="14"/>
        <v>19265.766666666666</v>
      </c>
      <c r="BB42" s="47"/>
      <c r="BC42" s="38">
        <v>0</v>
      </c>
      <c r="BD42" s="33">
        <f t="shared" si="15"/>
        <v>0</v>
      </c>
      <c r="BE42" s="13"/>
      <c r="BF42" s="42">
        <v>0</v>
      </c>
      <c r="BG42" s="33">
        <f t="shared" si="16"/>
        <v>0</v>
      </c>
      <c r="BH42" s="47"/>
      <c r="BI42" s="38">
        <v>0</v>
      </c>
      <c r="BJ42" s="33">
        <f t="shared" si="17"/>
        <v>0</v>
      </c>
      <c r="BK42" s="47">
        <v>0</v>
      </c>
      <c r="BL42" s="38">
        <v>0</v>
      </c>
      <c r="BM42" s="33">
        <f t="shared" si="18"/>
        <v>0</v>
      </c>
      <c r="BN42" s="47">
        <v>0</v>
      </c>
      <c r="BO42" s="12">
        <f t="shared" si="19"/>
        <v>9355</v>
      </c>
      <c r="BP42" s="33">
        <f t="shared" si="20"/>
        <v>779.58333333333337</v>
      </c>
      <c r="BQ42" s="12">
        <f t="shared" si="21"/>
        <v>0</v>
      </c>
      <c r="BR42" s="12">
        <f t="shared" si="63"/>
        <v>0</v>
      </c>
      <c r="BS42" s="11">
        <f t="shared" si="64"/>
        <v>0</v>
      </c>
      <c r="BT42" s="47">
        <v>6555</v>
      </c>
      <c r="BU42" s="33">
        <f t="shared" si="22"/>
        <v>546.25</v>
      </c>
      <c r="BV42" s="47"/>
      <c r="BW42" s="47">
        <v>2500</v>
      </c>
      <c r="BX42" s="33">
        <f t="shared" si="23"/>
        <v>208.33333333333334</v>
      </c>
      <c r="BY42" s="47"/>
      <c r="BZ42" s="42">
        <v>0</v>
      </c>
      <c r="CA42" s="33">
        <f t="shared" si="24"/>
        <v>0</v>
      </c>
      <c r="CB42" s="47"/>
      <c r="CC42" s="47">
        <v>300</v>
      </c>
      <c r="CD42" s="33">
        <f t="shared" si="25"/>
        <v>25</v>
      </c>
      <c r="CE42" s="47"/>
      <c r="CF42" s="11"/>
      <c r="CG42" s="33">
        <f t="shared" si="26"/>
        <v>0</v>
      </c>
      <c r="CH42" s="47">
        <v>0</v>
      </c>
      <c r="CI42" s="38">
        <v>3500</v>
      </c>
      <c r="CJ42" s="33">
        <f t="shared" si="27"/>
        <v>291.66666666666669</v>
      </c>
      <c r="CK42" s="47"/>
      <c r="CL42" s="38">
        <v>0</v>
      </c>
      <c r="CM42" s="33">
        <f t="shared" si="28"/>
        <v>0</v>
      </c>
      <c r="CN42" s="47"/>
      <c r="CO42" s="47">
        <v>7300</v>
      </c>
      <c r="CP42" s="33">
        <f t="shared" si="29"/>
        <v>608.33333333333337</v>
      </c>
      <c r="CQ42" s="47"/>
      <c r="CR42" s="47">
        <v>1800</v>
      </c>
      <c r="CS42" s="33">
        <f t="shared" si="30"/>
        <v>150</v>
      </c>
      <c r="CT42" s="47"/>
      <c r="CU42" s="38">
        <v>0</v>
      </c>
      <c r="CV42" s="33">
        <f t="shared" si="31"/>
        <v>0</v>
      </c>
      <c r="CW42" s="47"/>
      <c r="CX42" s="42">
        <v>0</v>
      </c>
      <c r="CY42" s="33">
        <f t="shared" si="32"/>
        <v>0</v>
      </c>
      <c r="CZ42" s="47"/>
      <c r="DA42" s="42">
        <v>0</v>
      </c>
      <c r="DB42" s="33">
        <f t="shared" si="33"/>
        <v>0</v>
      </c>
      <c r="DC42" s="47"/>
      <c r="DD42" s="47">
        <v>3000</v>
      </c>
      <c r="DE42" s="33">
        <f t="shared" si="34"/>
        <v>250</v>
      </c>
      <c r="DF42" s="47"/>
      <c r="DG42" s="47"/>
      <c r="DH42" s="12">
        <f t="shared" si="65"/>
        <v>316594.2</v>
      </c>
      <c r="DI42" s="33">
        <f t="shared" si="35"/>
        <v>26382.850000000002</v>
      </c>
      <c r="DJ42" s="12">
        <f t="shared" si="36"/>
        <v>0</v>
      </c>
      <c r="DK42" s="42">
        <v>0</v>
      </c>
      <c r="DL42" s="33">
        <f t="shared" si="37"/>
        <v>0</v>
      </c>
      <c r="DM42" s="47">
        <v>0</v>
      </c>
      <c r="DN42" s="47">
        <v>40114.800000000003</v>
      </c>
      <c r="DO42" s="33">
        <f t="shared" si="38"/>
        <v>3342.9</v>
      </c>
      <c r="DP42" s="47"/>
      <c r="DQ42" s="42">
        <v>0</v>
      </c>
      <c r="DR42" s="33">
        <f t="shared" si="39"/>
        <v>0</v>
      </c>
      <c r="DS42" s="47">
        <v>0</v>
      </c>
      <c r="DT42" s="47">
        <v>10121</v>
      </c>
      <c r="DU42" s="33">
        <f t="shared" si="40"/>
        <v>843.41666666666663</v>
      </c>
      <c r="DV42" s="47"/>
      <c r="DW42" s="42">
        <v>0</v>
      </c>
      <c r="DX42" s="33">
        <f t="shared" si="41"/>
        <v>0</v>
      </c>
      <c r="DY42" s="47">
        <v>0</v>
      </c>
      <c r="DZ42" s="47">
        <v>26000</v>
      </c>
      <c r="EA42" s="33">
        <f t="shared" si="42"/>
        <v>2166.6666666666665</v>
      </c>
      <c r="EB42" s="47"/>
      <c r="EC42" s="47"/>
      <c r="ED42" s="12">
        <f t="shared" si="66"/>
        <v>76235.8</v>
      </c>
      <c r="EE42" s="33">
        <f t="shared" si="43"/>
        <v>6352.9833333333336</v>
      </c>
      <c r="EF42" s="12"/>
      <c r="EI42" s="14"/>
      <c r="EK42" s="14"/>
      <c r="EL42" s="14"/>
      <c r="EN42" s="14"/>
    </row>
    <row r="43" spans="1:144" s="15" customFormat="1" ht="20.25" customHeight="1">
      <c r="A43" s="21">
        <v>34</v>
      </c>
      <c r="B43" s="72" t="s">
        <v>89</v>
      </c>
      <c r="C43" s="38">
        <v>1960</v>
      </c>
      <c r="D43" s="38"/>
      <c r="E43" s="38">
        <v>52.8</v>
      </c>
      <c r="F43" s="25">
        <f t="shared" si="67"/>
        <v>29632.6</v>
      </c>
      <c r="G43" s="33">
        <f t="shared" si="45"/>
        <v>2469.3833333333332</v>
      </c>
      <c r="H43" s="12">
        <f t="shared" si="68"/>
        <v>0</v>
      </c>
      <c r="I43" s="12">
        <f t="shared" si="46"/>
        <v>0</v>
      </c>
      <c r="J43" s="12">
        <f t="shared" si="47"/>
        <v>0</v>
      </c>
      <c r="K43" s="12">
        <f t="shared" si="2"/>
        <v>6920.5</v>
      </c>
      <c r="L43" s="33">
        <f t="shared" si="3"/>
        <v>576.70833333333337</v>
      </c>
      <c r="M43" s="12">
        <f t="shared" si="48"/>
        <v>0</v>
      </c>
      <c r="N43" s="12">
        <f t="shared" si="49"/>
        <v>0</v>
      </c>
      <c r="O43" s="12">
        <f t="shared" si="50"/>
        <v>0</v>
      </c>
      <c r="P43" s="12">
        <f t="shared" si="4"/>
        <v>2661.5</v>
      </c>
      <c r="Q43" s="33">
        <f t="shared" si="5"/>
        <v>221.79166666666666</v>
      </c>
      <c r="R43" s="12">
        <f t="shared" si="6"/>
        <v>0</v>
      </c>
      <c r="S43" s="12">
        <f t="shared" si="51"/>
        <v>0</v>
      </c>
      <c r="T43" s="11">
        <f t="shared" si="52"/>
        <v>0</v>
      </c>
      <c r="U43" s="47">
        <v>61.5</v>
      </c>
      <c r="V43" s="33">
        <f t="shared" si="7"/>
        <v>5.125</v>
      </c>
      <c r="W43" s="47"/>
      <c r="X43" s="12">
        <f t="shared" si="53"/>
        <v>0</v>
      </c>
      <c r="Y43" s="11">
        <f t="shared" si="54"/>
        <v>0</v>
      </c>
      <c r="Z43" s="47">
        <v>3181</v>
      </c>
      <c r="AA43" s="33">
        <f t="shared" si="8"/>
        <v>265.08333333333331</v>
      </c>
      <c r="AB43" s="47"/>
      <c r="AC43" s="12">
        <f t="shared" si="55"/>
        <v>0</v>
      </c>
      <c r="AD43" s="11">
        <f t="shared" si="56"/>
        <v>0</v>
      </c>
      <c r="AE43" s="47">
        <v>2600</v>
      </c>
      <c r="AF43" s="33">
        <f t="shared" si="9"/>
        <v>216.66666666666666</v>
      </c>
      <c r="AG43" s="47"/>
      <c r="AH43" s="12">
        <f t="shared" si="57"/>
        <v>0</v>
      </c>
      <c r="AI43" s="11">
        <f t="shared" si="58"/>
        <v>0</v>
      </c>
      <c r="AJ43" s="47">
        <v>18</v>
      </c>
      <c r="AK43" s="33">
        <f t="shared" si="10"/>
        <v>1.5</v>
      </c>
      <c r="AL43" s="47"/>
      <c r="AM43" s="12">
        <f t="shared" si="59"/>
        <v>0</v>
      </c>
      <c r="AN43" s="11">
        <f t="shared" si="60"/>
        <v>0</v>
      </c>
      <c r="AO43" s="47"/>
      <c r="AP43" s="33">
        <f t="shared" si="11"/>
        <v>0</v>
      </c>
      <c r="AQ43" s="47"/>
      <c r="AR43" s="12" t="e">
        <f t="shared" si="61"/>
        <v>#DIV/0!</v>
      </c>
      <c r="AS43" s="11" t="e">
        <f t="shared" si="62"/>
        <v>#DIV/0!</v>
      </c>
      <c r="AT43" s="38">
        <v>0</v>
      </c>
      <c r="AU43" s="33">
        <f t="shared" si="12"/>
        <v>0</v>
      </c>
      <c r="AV43" s="47">
        <v>0</v>
      </c>
      <c r="AW43" s="38">
        <v>0</v>
      </c>
      <c r="AX43" s="33">
        <f t="shared" si="13"/>
        <v>0</v>
      </c>
      <c r="AY43" s="47"/>
      <c r="AZ43" s="48">
        <v>22712.1</v>
      </c>
      <c r="BA43" s="33">
        <f t="shared" si="14"/>
        <v>1892.675</v>
      </c>
      <c r="BB43" s="47"/>
      <c r="BC43" s="38">
        <v>0</v>
      </c>
      <c r="BD43" s="33">
        <f t="shared" si="15"/>
        <v>0</v>
      </c>
      <c r="BE43" s="13"/>
      <c r="BF43" s="42">
        <v>0</v>
      </c>
      <c r="BG43" s="33">
        <f t="shared" si="16"/>
        <v>0</v>
      </c>
      <c r="BH43" s="47"/>
      <c r="BI43" s="38">
        <v>0</v>
      </c>
      <c r="BJ43" s="33">
        <f t="shared" si="17"/>
        <v>0</v>
      </c>
      <c r="BK43" s="47">
        <v>0</v>
      </c>
      <c r="BL43" s="38">
        <v>0</v>
      </c>
      <c r="BM43" s="33">
        <f t="shared" si="18"/>
        <v>0</v>
      </c>
      <c r="BN43" s="47">
        <v>0</v>
      </c>
      <c r="BO43" s="12">
        <f t="shared" si="19"/>
        <v>710</v>
      </c>
      <c r="BP43" s="33">
        <f t="shared" si="20"/>
        <v>59.166666666666664</v>
      </c>
      <c r="BQ43" s="12">
        <f t="shared" si="21"/>
        <v>0</v>
      </c>
      <c r="BR43" s="12">
        <f t="shared" si="63"/>
        <v>0</v>
      </c>
      <c r="BS43" s="11">
        <f t="shared" si="64"/>
        <v>0</v>
      </c>
      <c r="BT43" s="47">
        <v>0</v>
      </c>
      <c r="BU43" s="33">
        <f t="shared" si="22"/>
        <v>0</v>
      </c>
      <c r="BV43" s="47"/>
      <c r="BW43" s="47">
        <v>350</v>
      </c>
      <c r="BX43" s="33">
        <f t="shared" si="23"/>
        <v>29.166666666666668</v>
      </c>
      <c r="BY43" s="47"/>
      <c r="BZ43" s="42">
        <v>360</v>
      </c>
      <c r="CA43" s="33">
        <f t="shared" si="24"/>
        <v>30</v>
      </c>
      <c r="CB43" s="47"/>
      <c r="CC43" s="47">
        <v>0</v>
      </c>
      <c r="CD43" s="33">
        <f t="shared" si="25"/>
        <v>0</v>
      </c>
      <c r="CE43" s="47"/>
      <c r="CF43" s="11"/>
      <c r="CG43" s="33">
        <f t="shared" si="26"/>
        <v>0</v>
      </c>
      <c r="CH43" s="47">
        <v>0</v>
      </c>
      <c r="CI43" s="42">
        <v>0</v>
      </c>
      <c r="CJ43" s="33">
        <f t="shared" si="27"/>
        <v>0</v>
      </c>
      <c r="CK43" s="47"/>
      <c r="CL43" s="38">
        <v>0</v>
      </c>
      <c r="CM43" s="33">
        <f t="shared" si="28"/>
        <v>0</v>
      </c>
      <c r="CN43" s="47"/>
      <c r="CO43" s="47">
        <v>350</v>
      </c>
      <c r="CP43" s="33">
        <f t="shared" si="29"/>
        <v>29.166666666666668</v>
      </c>
      <c r="CQ43" s="47"/>
      <c r="CR43" s="47">
        <v>350</v>
      </c>
      <c r="CS43" s="33">
        <f t="shared" si="30"/>
        <v>29.166666666666668</v>
      </c>
      <c r="CT43" s="47"/>
      <c r="CU43" s="38">
        <v>0</v>
      </c>
      <c r="CV43" s="33">
        <f t="shared" si="31"/>
        <v>0</v>
      </c>
      <c r="CW43" s="47"/>
      <c r="CX43" s="42">
        <v>0</v>
      </c>
      <c r="CY43" s="33">
        <f t="shared" si="32"/>
        <v>0</v>
      </c>
      <c r="CZ43" s="47"/>
      <c r="DA43" s="42">
        <v>0</v>
      </c>
      <c r="DB43" s="33">
        <f t="shared" si="33"/>
        <v>0</v>
      </c>
      <c r="DC43" s="47"/>
      <c r="DD43" s="47">
        <v>0</v>
      </c>
      <c r="DE43" s="33">
        <f t="shared" si="34"/>
        <v>0</v>
      </c>
      <c r="DF43" s="47"/>
      <c r="DG43" s="47"/>
      <c r="DH43" s="12">
        <f t="shared" si="65"/>
        <v>29632.6</v>
      </c>
      <c r="DI43" s="33">
        <f t="shared" si="35"/>
        <v>2469.3833333333332</v>
      </c>
      <c r="DJ43" s="12">
        <f t="shared" si="36"/>
        <v>0</v>
      </c>
      <c r="DK43" s="42">
        <v>0</v>
      </c>
      <c r="DL43" s="33">
        <f t="shared" si="37"/>
        <v>0</v>
      </c>
      <c r="DM43" s="47">
        <v>0</v>
      </c>
      <c r="DN43" s="47">
        <v>0</v>
      </c>
      <c r="DO43" s="33">
        <f t="shared" si="38"/>
        <v>0</v>
      </c>
      <c r="DP43" s="47"/>
      <c r="DQ43" s="42">
        <v>0</v>
      </c>
      <c r="DR43" s="33">
        <f t="shared" si="39"/>
        <v>0</v>
      </c>
      <c r="DS43" s="47">
        <v>0</v>
      </c>
      <c r="DT43" s="47">
        <v>0</v>
      </c>
      <c r="DU43" s="33">
        <f t="shared" si="40"/>
        <v>0</v>
      </c>
      <c r="DV43" s="47"/>
      <c r="DW43" s="42">
        <v>0</v>
      </c>
      <c r="DX43" s="33">
        <f t="shared" si="41"/>
        <v>0</v>
      </c>
      <c r="DY43" s="47">
        <v>0</v>
      </c>
      <c r="DZ43" s="47">
        <v>1480</v>
      </c>
      <c r="EA43" s="33">
        <f t="shared" si="42"/>
        <v>123.33333333333333</v>
      </c>
      <c r="EB43" s="47"/>
      <c r="EC43" s="47"/>
      <c r="ED43" s="12">
        <f t="shared" si="66"/>
        <v>1480</v>
      </c>
      <c r="EE43" s="33">
        <f t="shared" si="43"/>
        <v>123.33333333333333</v>
      </c>
      <c r="EF43" s="12"/>
      <c r="EI43" s="14"/>
      <c r="EK43" s="14"/>
      <c r="EL43" s="14"/>
      <c r="EN43" s="14"/>
    </row>
    <row r="44" spans="1:144" s="15" customFormat="1" ht="20.25" customHeight="1">
      <c r="A44" s="21">
        <v>35</v>
      </c>
      <c r="B44" s="73" t="s">
        <v>90</v>
      </c>
      <c r="C44" s="42">
        <v>6222.7</v>
      </c>
      <c r="D44" s="42"/>
      <c r="E44" s="42">
        <v>0</v>
      </c>
      <c r="F44" s="25">
        <f t="shared" si="67"/>
        <v>19370.3</v>
      </c>
      <c r="G44" s="33">
        <f t="shared" si="45"/>
        <v>1614.1916666666666</v>
      </c>
      <c r="H44" s="12">
        <f t="shared" si="68"/>
        <v>0</v>
      </c>
      <c r="I44" s="12">
        <f t="shared" si="46"/>
        <v>0</v>
      </c>
      <c r="J44" s="12">
        <f t="shared" si="47"/>
        <v>0</v>
      </c>
      <c r="K44" s="12">
        <f t="shared" si="2"/>
        <v>3870.6</v>
      </c>
      <c r="L44" s="33">
        <f t="shared" si="3"/>
        <v>322.55</v>
      </c>
      <c r="M44" s="12">
        <f t="shared" si="48"/>
        <v>0</v>
      </c>
      <c r="N44" s="12">
        <f t="shared" si="49"/>
        <v>0</v>
      </c>
      <c r="O44" s="12">
        <f t="shared" si="50"/>
        <v>0</v>
      </c>
      <c r="P44" s="12">
        <f t="shared" si="4"/>
        <v>1575.6</v>
      </c>
      <c r="Q44" s="33">
        <f t="shared" si="5"/>
        <v>131.29999999999998</v>
      </c>
      <c r="R44" s="12">
        <f t="shared" si="6"/>
        <v>0</v>
      </c>
      <c r="S44" s="12">
        <f t="shared" si="51"/>
        <v>0</v>
      </c>
      <c r="T44" s="11">
        <f t="shared" si="52"/>
        <v>0</v>
      </c>
      <c r="U44" s="47">
        <v>23.6</v>
      </c>
      <c r="V44" s="33">
        <f t="shared" si="7"/>
        <v>1.9666666666666668</v>
      </c>
      <c r="W44" s="47"/>
      <c r="X44" s="12">
        <f t="shared" si="53"/>
        <v>0</v>
      </c>
      <c r="Y44" s="11">
        <f t="shared" si="54"/>
        <v>0</v>
      </c>
      <c r="Z44" s="47">
        <v>1240</v>
      </c>
      <c r="AA44" s="33">
        <f t="shared" si="8"/>
        <v>103.33333333333333</v>
      </c>
      <c r="AB44" s="47"/>
      <c r="AC44" s="12">
        <f t="shared" si="55"/>
        <v>0</v>
      </c>
      <c r="AD44" s="11">
        <f t="shared" si="56"/>
        <v>0</v>
      </c>
      <c r="AE44" s="47">
        <v>1552</v>
      </c>
      <c r="AF44" s="33">
        <f t="shared" si="9"/>
        <v>129.33333333333334</v>
      </c>
      <c r="AG44" s="47"/>
      <c r="AH44" s="12">
        <f t="shared" si="57"/>
        <v>0</v>
      </c>
      <c r="AI44" s="11">
        <f t="shared" si="58"/>
        <v>0</v>
      </c>
      <c r="AJ44" s="47">
        <v>20</v>
      </c>
      <c r="AK44" s="33">
        <f t="shared" si="10"/>
        <v>1.6666666666666667</v>
      </c>
      <c r="AL44" s="47"/>
      <c r="AM44" s="12">
        <f t="shared" si="59"/>
        <v>0</v>
      </c>
      <c r="AN44" s="11">
        <f t="shared" si="60"/>
        <v>0</v>
      </c>
      <c r="AO44" s="47"/>
      <c r="AP44" s="33">
        <f t="shared" si="11"/>
        <v>0</v>
      </c>
      <c r="AQ44" s="47"/>
      <c r="AR44" s="12" t="e">
        <f t="shared" si="61"/>
        <v>#DIV/0!</v>
      </c>
      <c r="AS44" s="11" t="e">
        <f t="shared" si="62"/>
        <v>#DIV/0!</v>
      </c>
      <c r="AT44" s="38">
        <v>0</v>
      </c>
      <c r="AU44" s="33">
        <f t="shared" si="12"/>
        <v>0</v>
      </c>
      <c r="AV44" s="47">
        <v>0</v>
      </c>
      <c r="AW44" s="38">
        <v>0</v>
      </c>
      <c r="AX44" s="33">
        <f t="shared" si="13"/>
        <v>0</v>
      </c>
      <c r="AY44" s="47"/>
      <c r="AZ44" s="48">
        <v>15499.7</v>
      </c>
      <c r="BA44" s="33">
        <f t="shared" si="14"/>
        <v>1291.6416666666667</v>
      </c>
      <c r="BB44" s="47"/>
      <c r="BC44" s="38">
        <v>0</v>
      </c>
      <c r="BD44" s="33">
        <f t="shared" si="15"/>
        <v>0</v>
      </c>
      <c r="BE44" s="13"/>
      <c r="BF44" s="42">
        <v>0</v>
      </c>
      <c r="BG44" s="33">
        <f t="shared" si="16"/>
        <v>0</v>
      </c>
      <c r="BH44" s="47"/>
      <c r="BI44" s="38">
        <v>0</v>
      </c>
      <c r="BJ44" s="33">
        <f t="shared" si="17"/>
        <v>0</v>
      </c>
      <c r="BK44" s="47">
        <v>0</v>
      </c>
      <c r="BL44" s="38">
        <v>0</v>
      </c>
      <c r="BM44" s="33">
        <f t="shared" si="18"/>
        <v>0</v>
      </c>
      <c r="BN44" s="47">
        <v>0</v>
      </c>
      <c r="BO44" s="12">
        <f t="shared" si="19"/>
        <v>1035</v>
      </c>
      <c r="BP44" s="33">
        <f t="shared" si="20"/>
        <v>86.25</v>
      </c>
      <c r="BQ44" s="12">
        <f t="shared" si="21"/>
        <v>0</v>
      </c>
      <c r="BR44" s="12">
        <f t="shared" si="63"/>
        <v>0</v>
      </c>
      <c r="BS44" s="11">
        <f t="shared" si="64"/>
        <v>0</v>
      </c>
      <c r="BT44" s="47">
        <v>1035</v>
      </c>
      <c r="BU44" s="33">
        <f t="shared" si="22"/>
        <v>86.25</v>
      </c>
      <c r="BV44" s="47"/>
      <c r="BW44" s="47">
        <v>0</v>
      </c>
      <c r="BX44" s="33">
        <f t="shared" si="23"/>
        <v>0</v>
      </c>
      <c r="BY44" s="47"/>
      <c r="BZ44" s="42">
        <v>0</v>
      </c>
      <c r="CA44" s="33">
        <f t="shared" si="24"/>
        <v>0</v>
      </c>
      <c r="CB44" s="47"/>
      <c r="CC44" s="47">
        <v>0</v>
      </c>
      <c r="CD44" s="33">
        <f t="shared" si="25"/>
        <v>0</v>
      </c>
      <c r="CE44" s="47"/>
      <c r="CF44" s="11"/>
      <c r="CG44" s="33">
        <f t="shared" si="26"/>
        <v>0</v>
      </c>
      <c r="CH44" s="47">
        <v>0</v>
      </c>
      <c r="CI44" s="42">
        <v>0</v>
      </c>
      <c r="CJ44" s="33">
        <f t="shared" si="27"/>
        <v>0</v>
      </c>
      <c r="CK44" s="47"/>
      <c r="CL44" s="38">
        <v>0</v>
      </c>
      <c r="CM44" s="33">
        <f t="shared" si="28"/>
        <v>0</v>
      </c>
      <c r="CN44" s="47"/>
      <c r="CO44" s="47">
        <v>0</v>
      </c>
      <c r="CP44" s="33">
        <f t="shared" si="29"/>
        <v>0</v>
      </c>
      <c r="CQ44" s="47"/>
      <c r="CR44" s="47">
        <v>0</v>
      </c>
      <c r="CS44" s="33">
        <f t="shared" si="30"/>
        <v>0</v>
      </c>
      <c r="CT44" s="47"/>
      <c r="CU44" s="38">
        <v>0</v>
      </c>
      <c r="CV44" s="33">
        <f t="shared" si="31"/>
        <v>0</v>
      </c>
      <c r="CW44" s="47"/>
      <c r="CX44" s="42">
        <v>0</v>
      </c>
      <c r="CY44" s="33">
        <f t="shared" si="32"/>
        <v>0</v>
      </c>
      <c r="CZ44" s="47"/>
      <c r="DA44" s="42">
        <v>0</v>
      </c>
      <c r="DB44" s="33">
        <f t="shared" si="33"/>
        <v>0</v>
      </c>
      <c r="DC44" s="47"/>
      <c r="DD44" s="47">
        <v>0</v>
      </c>
      <c r="DE44" s="33">
        <f t="shared" si="34"/>
        <v>0</v>
      </c>
      <c r="DF44" s="47"/>
      <c r="DG44" s="47"/>
      <c r="DH44" s="12">
        <f t="shared" si="65"/>
        <v>19370.3</v>
      </c>
      <c r="DI44" s="33">
        <f t="shared" si="35"/>
        <v>1614.1916666666666</v>
      </c>
      <c r="DJ44" s="12">
        <f t="shared" si="36"/>
        <v>0</v>
      </c>
      <c r="DK44" s="42">
        <v>0</v>
      </c>
      <c r="DL44" s="33">
        <f t="shared" si="37"/>
        <v>0</v>
      </c>
      <c r="DM44" s="47">
        <v>0</v>
      </c>
      <c r="DN44" s="47">
        <v>0</v>
      </c>
      <c r="DO44" s="33">
        <f t="shared" si="38"/>
        <v>0</v>
      </c>
      <c r="DP44" s="47"/>
      <c r="DQ44" s="42">
        <v>0</v>
      </c>
      <c r="DR44" s="33">
        <f t="shared" si="39"/>
        <v>0</v>
      </c>
      <c r="DS44" s="47">
        <v>0</v>
      </c>
      <c r="DT44" s="47">
        <v>0</v>
      </c>
      <c r="DU44" s="33">
        <f t="shared" si="40"/>
        <v>0</v>
      </c>
      <c r="DV44" s="47"/>
      <c r="DW44" s="42">
        <v>0</v>
      </c>
      <c r="DX44" s="33">
        <f t="shared" si="41"/>
        <v>0</v>
      </c>
      <c r="DY44" s="47">
        <v>0</v>
      </c>
      <c r="DZ44" s="47">
        <v>2800</v>
      </c>
      <c r="EA44" s="33">
        <f t="shared" si="42"/>
        <v>233.33333333333334</v>
      </c>
      <c r="EB44" s="47"/>
      <c r="EC44" s="47"/>
      <c r="ED44" s="12">
        <f t="shared" si="66"/>
        <v>2800</v>
      </c>
      <c r="EE44" s="33">
        <f t="shared" si="43"/>
        <v>233.33333333333334</v>
      </c>
      <c r="EF44" s="12"/>
      <c r="EI44" s="14"/>
      <c r="EK44" s="14"/>
      <c r="EL44" s="14"/>
      <c r="EN44" s="14"/>
    </row>
    <row r="45" spans="1:144" s="15" customFormat="1" ht="20.25" customHeight="1">
      <c r="A45" s="21">
        <v>36</v>
      </c>
      <c r="B45" s="73" t="s">
        <v>91</v>
      </c>
      <c r="C45" s="38">
        <v>34835.9</v>
      </c>
      <c r="D45" s="38"/>
      <c r="E45" s="42">
        <v>0</v>
      </c>
      <c r="F45" s="25">
        <f t="shared" si="67"/>
        <v>310056.59999999998</v>
      </c>
      <c r="G45" s="33">
        <f t="shared" si="45"/>
        <v>25838.05</v>
      </c>
      <c r="H45" s="12">
        <f t="shared" si="68"/>
        <v>0</v>
      </c>
      <c r="I45" s="12">
        <f t="shared" si="46"/>
        <v>0</v>
      </c>
      <c r="J45" s="12">
        <f t="shared" si="47"/>
        <v>0</v>
      </c>
      <c r="K45" s="12">
        <f t="shared" si="2"/>
        <v>109800.6</v>
      </c>
      <c r="L45" s="33">
        <f t="shared" si="3"/>
        <v>9150.0500000000011</v>
      </c>
      <c r="M45" s="12">
        <f t="shared" si="48"/>
        <v>0</v>
      </c>
      <c r="N45" s="12">
        <f t="shared" si="49"/>
        <v>0</v>
      </c>
      <c r="O45" s="12">
        <f t="shared" si="50"/>
        <v>0</v>
      </c>
      <c r="P45" s="12">
        <f t="shared" si="4"/>
        <v>26748.1</v>
      </c>
      <c r="Q45" s="33">
        <f t="shared" si="5"/>
        <v>2229.0083333333332</v>
      </c>
      <c r="R45" s="12">
        <f t="shared" si="6"/>
        <v>0</v>
      </c>
      <c r="S45" s="12">
        <f t="shared" si="51"/>
        <v>0</v>
      </c>
      <c r="T45" s="11">
        <f t="shared" si="52"/>
        <v>0</v>
      </c>
      <c r="U45" s="47">
        <v>2200.1</v>
      </c>
      <c r="V45" s="33">
        <f t="shared" si="7"/>
        <v>183.34166666666667</v>
      </c>
      <c r="W45" s="47"/>
      <c r="X45" s="12">
        <f t="shared" si="53"/>
        <v>0</v>
      </c>
      <c r="Y45" s="11">
        <f t="shared" si="54"/>
        <v>0</v>
      </c>
      <c r="Z45" s="47">
        <v>48698</v>
      </c>
      <c r="AA45" s="33">
        <f t="shared" si="8"/>
        <v>4058.1666666666665</v>
      </c>
      <c r="AB45" s="47"/>
      <c r="AC45" s="12">
        <f t="shared" si="55"/>
        <v>0</v>
      </c>
      <c r="AD45" s="11">
        <f t="shared" si="56"/>
        <v>0</v>
      </c>
      <c r="AE45" s="47">
        <v>24548</v>
      </c>
      <c r="AF45" s="33">
        <f t="shared" si="9"/>
        <v>2045.6666666666667</v>
      </c>
      <c r="AG45" s="47"/>
      <c r="AH45" s="12">
        <f t="shared" si="57"/>
        <v>0</v>
      </c>
      <c r="AI45" s="11">
        <f t="shared" si="58"/>
        <v>0</v>
      </c>
      <c r="AJ45" s="47">
        <v>1078</v>
      </c>
      <c r="AK45" s="33">
        <f t="shared" si="10"/>
        <v>89.833333333333329</v>
      </c>
      <c r="AL45" s="47"/>
      <c r="AM45" s="12">
        <f t="shared" si="59"/>
        <v>0</v>
      </c>
      <c r="AN45" s="11">
        <f t="shared" si="60"/>
        <v>0</v>
      </c>
      <c r="AO45" s="47"/>
      <c r="AP45" s="33">
        <f t="shared" si="11"/>
        <v>0</v>
      </c>
      <c r="AQ45" s="47"/>
      <c r="AR45" s="12" t="e">
        <f t="shared" si="61"/>
        <v>#DIV/0!</v>
      </c>
      <c r="AS45" s="11" t="e">
        <f t="shared" si="62"/>
        <v>#DIV/0!</v>
      </c>
      <c r="AT45" s="38">
        <v>0</v>
      </c>
      <c r="AU45" s="33">
        <f t="shared" si="12"/>
        <v>0</v>
      </c>
      <c r="AV45" s="47">
        <v>0</v>
      </c>
      <c r="AW45" s="38">
        <v>0</v>
      </c>
      <c r="AX45" s="33">
        <f t="shared" si="13"/>
        <v>0</v>
      </c>
      <c r="AY45" s="47"/>
      <c r="AZ45" s="48">
        <v>198389</v>
      </c>
      <c r="BA45" s="33">
        <f t="shared" si="14"/>
        <v>16532.416666666668</v>
      </c>
      <c r="BB45" s="47"/>
      <c r="BC45" s="38">
        <v>0</v>
      </c>
      <c r="BD45" s="33">
        <f t="shared" si="15"/>
        <v>0</v>
      </c>
      <c r="BE45" s="13"/>
      <c r="BF45" s="42">
        <v>1867</v>
      </c>
      <c r="BG45" s="33">
        <f t="shared" si="16"/>
        <v>155.58333333333334</v>
      </c>
      <c r="BH45" s="47"/>
      <c r="BI45" s="38">
        <v>0</v>
      </c>
      <c r="BJ45" s="33">
        <f t="shared" si="17"/>
        <v>0</v>
      </c>
      <c r="BK45" s="47">
        <v>0</v>
      </c>
      <c r="BL45" s="38">
        <v>0</v>
      </c>
      <c r="BM45" s="33">
        <f t="shared" si="18"/>
        <v>0</v>
      </c>
      <c r="BN45" s="47">
        <v>0</v>
      </c>
      <c r="BO45" s="12">
        <f t="shared" si="19"/>
        <v>11971.5</v>
      </c>
      <c r="BP45" s="33">
        <f t="shared" si="20"/>
        <v>997.625</v>
      </c>
      <c r="BQ45" s="12">
        <f t="shared" si="21"/>
        <v>0</v>
      </c>
      <c r="BR45" s="12">
        <f t="shared" si="63"/>
        <v>0</v>
      </c>
      <c r="BS45" s="11">
        <f t="shared" si="64"/>
        <v>0</v>
      </c>
      <c r="BT45" s="47">
        <v>11145.5</v>
      </c>
      <c r="BU45" s="33">
        <f t="shared" si="22"/>
        <v>928.79166666666663</v>
      </c>
      <c r="BV45" s="47"/>
      <c r="BW45" s="47">
        <v>0</v>
      </c>
      <c r="BX45" s="33">
        <f t="shared" si="23"/>
        <v>0</v>
      </c>
      <c r="BY45" s="47"/>
      <c r="BZ45" s="42">
        <v>0</v>
      </c>
      <c r="CA45" s="33">
        <f t="shared" si="24"/>
        <v>0</v>
      </c>
      <c r="CB45" s="47"/>
      <c r="CC45" s="47">
        <v>826</v>
      </c>
      <c r="CD45" s="33">
        <f t="shared" si="25"/>
        <v>68.833333333333329</v>
      </c>
      <c r="CE45" s="47"/>
      <c r="CF45" s="11"/>
      <c r="CG45" s="33">
        <f t="shared" si="26"/>
        <v>0</v>
      </c>
      <c r="CH45" s="47">
        <v>0</v>
      </c>
      <c r="CI45" s="42">
        <v>0</v>
      </c>
      <c r="CJ45" s="33">
        <f t="shared" si="27"/>
        <v>0</v>
      </c>
      <c r="CK45" s="47"/>
      <c r="CL45" s="38">
        <v>0</v>
      </c>
      <c r="CM45" s="33">
        <f t="shared" si="28"/>
        <v>0</v>
      </c>
      <c r="CN45" s="47"/>
      <c r="CO45" s="47">
        <v>20830</v>
      </c>
      <c r="CP45" s="33">
        <f t="shared" si="29"/>
        <v>1735.8333333333333</v>
      </c>
      <c r="CQ45" s="47"/>
      <c r="CR45" s="47">
        <v>4800</v>
      </c>
      <c r="CS45" s="33">
        <f t="shared" si="30"/>
        <v>400</v>
      </c>
      <c r="CT45" s="47"/>
      <c r="CU45" s="38">
        <v>0</v>
      </c>
      <c r="CV45" s="33">
        <f t="shared" si="31"/>
        <v>0</v>
      </c>
      <c r="CW45" s="47"/>
      <c r="CX45" s="42">
        <v>0</v>
      </c>
      <c r="CY45" s="33">
        <f t="shared" si="32"/>
        <v>0</v>
      </c>
      <c r="CZ45" s="47"/>
      <c r="DA45" s="42">
        <v>0</v>
      </c>
      <c r="DB45" s="33">
        <f t="shared" si="33"/>
        <v>0</v>
      </c>
      <c r="DC45" s="47"/>
      <c r="DD45" s="47">
        <v>475</v>
      </c>
      <c r="DE45" s="33">
        <f t="shared" si="34"/>
        <v>39.583333333333336</v>
      </c>
      <c r="DF45" s="47"/>
      <c r="DG45" s="47"/>
      <c r="DH45" s="12">
        <f t="shared" si="65"/>
        <v>310056.59999999998</v>
      </c>
      <c r="DI45" s="33">
        <f t="shared" si="35"/>
        <v>25838.05</v>
      </c>
      <c r="DJ45" s="12">
        <f t="shared" si="36"/>
        <v>0</v>
      </c>
      <c r="DK45" s="42">
        <v>0</v>
      </c>
      <c r="DL45" s="33">
        <f t="shared" si="37"/>
        <v>0</v>
      </c>
      <c r="DM45" s="47">
        <v>0</v>
      </c>
      <c r="DN45" s="47">
        <v>0</v>
      </c>
      <c r="DO45" s="33">
        <f t="shared" si="38"/>
        <v>0</v>
      </c>
      <c r="DP45" s="47"/>
      <c r="DQ45" s="42">
        <v>0</v>
      </c>
      <c r="DR45" s="33">
        <f t="shared" si="39"/>
        <v>0</v>
      </c>
      <c r="DS45" s="47">
        <v>0</v>
      </c>
      <c r="DT45" s="47">
        <v>0</v>
      </c>
      <c r="DU45" s="33">
        <f t="shared" si="40"/>
        <v>0</v>
      </c>
      <c r="DV45" s="47"/>
      <c r="DW45" s="42">
        <v>0</v>
      </c>
      <c r="DX45" s="33">
        <f t="shared" si="41"/>
        <v>0</v>
      </c>
      <c r="DY45" s="47">
        <v>0</v>
      </c>
      <c r="DZ45" s="47">
        <v>30800</v>
      </c>
      <c r="EA45" s="33">
        <f t="shared" si="42"/>
        <v>2566.6666666666665</v>
      </c>
      <c r="EB45" s="47"/>
      <c r="EC45" s="47"/>
      <c r="ED45" s="12">
        <f t="shared" si="66"/>
        <v>30800</v>
      </c>
      <c r="EE45" s="33">
        <f t="shared" si="43"/>
        <v>2566.6666666666665</v>
      </c>
      <c r="EF45" s="12"/>
      <c r="EI45" s="14"/>
      <c r="EK45" s="14"/>
      <c r="EL45" s="14"/>
      <c r="EN45" s="14"/>
    </row>
    <row r="46" spans="1:144" s="15" customFormat="1" ht="20.25" customHeight="1">
      <c r="A46" s="21">
        <v>37</v>
      </c>
      <c r="B46" s="73" t="s">
        <v>92</v>
      </c>
      <c r="C46" s="38">
        <v>8012.2</v>
      </c>
      <c r="D46" s="38"/>
      <c r="E46" s="42">
        <v>0</v>
      </c>
      <c r="F46" s="25">
        <f t="shared" si="67"/>
        <v>39507.799999999996</v>
      </c>
      <c r="G46" s="33">
        <f t="shared" si="45"/>
        <v>3292.3166666666662</v>
      </c>
      <c r="H46" s="12">
        <f t="shared" si="68"/>
        <v>0</v>
      </c>
      <c r="I46" s="12">
        <f t="shared" si="46"/>
        <v>0</v>
      </c>
      <c r="J46" s="12">
        <f t="shared" si="47"/>
        <v>0</v>
      </c>
      <c r="K46" s="12">
        <f t="shared" si="2"/>
        <v>10878.7</v>
      </c>
      <c r="L46" s="33">
        <f t="shared" si="3"/>
        <v>906.55833333333339</v>
      </c>
      <c r="M46" s="12">
        <f t="shared" si="48"/>
        <v>0</v>
      </c>
      <c r="N46" s="12">
        <f t="shared" si="49"/>
        <v>0</v>
      </c>
      <c r="O46" s="12">
        <f t="shared" si="50"/>
        <v>0</v>
      </c>
      <c r="P46" s="12">
        <f t="shared" si="4"/>
        <v>4740.2</v>
      </c>
      <c r="Q46" s="33">
        <f t="shared" si="5"/>
        <v>395.01666666666665</v>
      </c>
      <c r="R46" s="12">
        <f t="shared" si="6"/>
        <v>0</v>
      </c>
      <c r="S46" s="12">
        <f t="shared" si="51"/>
        <v>0</v>
      </c>
      <c r="T46" s="11">
        <f t="shared" si="52"/>
        <v>0</v>
      </c>
      <c r="U46" s="47">
        <v>32.700000000000003</v>
      </c>
      <c r="V46" s="33">
        <f t="shared" si="7"/>
        <v>2.7250000000000001</v>
      </c>
      <c r="W46" s="47"/>
      <c r="X46" s="12">
        <f t="shared" si="53"/>
        <v>0</v>
      </c>
      <c r="Y46" s="11">
        <f t="shared" si="54"/>
        <v>0</v>
      </c>
      <c r="Z46" s="47">
        <v>1350.5</v>
      </c>
      <c r="AA46" s="33">
        <f t="shared" si="8"/>
        <v>112.54166666666667</v>
      </c>
      <c r="AB46" s="47"/>
      <c r="AC46" s="12">
        <f t="shared" si="55"/>
        <v>0</v>
      </c>
      <c r="AD46" s="11">
        <f t="shared" si="56"/>
        <v>0</v>
      </c>
      <c r="AE46" s="47">
        <v>4707.5</v>
      </c>
      <c r="AF46" s="33">
        <f t="shared" si="9"/>
        <v>392.29166666666669</v>
      </c>
      <c r="AG46" s="47"/>
      <c r="AH46" s="12">
        <f t="shared" si="57"/>
        <v>0</v>
      </c>
      <c r="AI46" s="11">
        <f t="shared" si="58"/>
        <v>0</v>
      </c>
      <c r="AJ46" s="47">
        <v>198</v>
      </c>
      <c r="AK46" s="33">
        <f t="shared" si="10"/>
        <v>16.5</v>
      </c>
      <c r="AL46" s="47"/>
      <c r="AM46" s="12">
        <f t="shared" si="59"/>
        <v>0</v>
      </c>
      <c r="AN46" s="11">
        <f t="shared" si="60"/>
        <v>0</v>
      </c>
      <c r="AO46" s="47"/>
      <c r="AP46" s="33">
        <f t="shared" si="11"/>
        <v>0</v>
      </c>
      <c r="AQ46" s="47"/>
      <c r="AR46" s="12" t="e">
        <f t="shared" si="61"/>
        <v>#DIV/0!</v>
      </c>
      <c r="AS46" s="11" t="e">
        <f t="shared" si="62"/>
        <v>#DIV/0!</v>
      </c>
      <c r="AT46" s="38">
        <v>0</v>
      </c>
      <c r="AU46" s="33">
        <f t="shared" si="12"/>
        <v>0</v>
      </c>
      <c r="AV46" s="47">
        <v>0</v>
      </c>
      <c r="AW46" s="38">
        <v>0</v>
      </c>
      <c r="AX46" s="33">
        <f t="shared" si="13"/>
        <v>0</v>
      </c>
      <c r="AY46" s="47"/>
      <c r="AZ46" s="48">
        <v>28629.1</v>
      </c>
      <c r="BA46" s="33">
        <f t="shared" si="14"/>
        <v>2385.7583333333332</v>
      </c>
      <c r="BB46" s="47"/>
      <c r="BC46" s="38">
        <v>0</v>
      </c>
      <c r="BD46" s="33">
        <f t="shared" si="15"/>
        <v>0</v>
      </c>
      <c r="BE46" s="13"/>
      <c r="BF46" s="42">
        <v>0</v>
      </c>
      <c r="BG46" s="33">
        <f t="shared" si="16"/>
        <v>0</v>
      </c>
      <c r="BH46" s="47"/>
      <c r="BI46" s="38">
        <v>0</v>
      </c>
      <c r="BJ46" s="33">
        <f t="shared" si="17"/>
        <v>0</v>
      </c>
      <c r="BK46" s="47">
        <v>0</v>
      </c>
      <c r="BL46" s="38">
        <v>0</v>
      </c>
      <c r="BM46" s="33">
        <f t="shared" si="18"/>
        <v>0</v>
      </c>
      <c r="BN46" s="47">
        <v>0</v>
      </c>
      <c r="BO46" s="12">
        <f t="shared" si="19"/>
        <v>460</v>
      </c>
      <c r="BP46" s="33">
        <f t="shared" si="20"/>
        <v>38.333333333333336</v>
      </c>
      <c r="BQ46" s="12">
        <f t="shared" si="21"/>
        <v>0</v>
      </c>
      <c r="BR46" s="12">
        <f t="shared" si="63"/>
        <v>0</v>
      </c>
      <c r="BS46" s="11">
        <f t="shared" si="64"/>
        <v>0</v>
      </c>
      <c r="BT46" s="47">
        <v>300</v>
      </c>
      <c r="BU46" s="33">
        <f t="shared" si="22"/>
        <v>25</v>
      </c>
      <c r="BV46" s="47"/>
      <c r="BW46" s="47">
        <v>0</v>
      </c>
      <c r="BX46" s="33">
        <f t="shared" si="23"/>
        <v>0</v>
      </c>
      <c r="BY46" s="47"/>
      <c r="BZ46" s="42">
        <v>0</v>
      </c>
      <c r="CA46" s="33">
        <f t="shared" si="24"/>
        <v>0</v>
      </c>
      <c r="CB46" s="47"/>
      <c r="CC46" s="47">
        <v>160</v>
      </c>
      <c r="CD46" s="33">
        <f t="shared" si="25"/>
        <v>13.333333333333334</v>
      </c>
      <c r="CE46" s="47"/>
      <c r="CF46" s="11"/>
      <c r="CG46" s="33">
        <f t="shared" si="26"/>
        <v>0</v>
      </c>
      <c r="CH46" s="47">
        <v>0</v>
      </c>
      <c r="CI46" s="42">
        <v>0</v>
      </c>
      <c r="CJ46" s="33">
        <f t="shared" si="27"/>
        <v>0</v>
      </c>
      <c r="CK46" s="47"/>
      <c r="CL46" s="38">
        <v>0</v>
      </c>
      <c r="CM46" s="33">
        <f t="shared" si="28"/>
        <v>0</v>
      </c>
      <c r="CN46" s="47"/>
      <c r="CO46" s="47">
        <v>2100</v>
      </c>
      <c r="CP46" s="33">
        <f t="shared" si="29"/>
        <v>175</v>
      </c>
      <c r="CQ46" s="47"/>
      <c r="CR46" s="47">
        <v>600</v>
      </c>
      <c r="CS46" s="33">
        <f t="shared" si="30"/>
        <v>50</v>
      </c>
      <c r="CT46" s="47"/>
      <c r="CU46" s="38">
        <v>50</v>
      </c>
      <c r="CV46" s="33">
        <f t="shared" si="31"/>
        <v>4.166666666666667</v>
      </c>
      <c r="CW46" s="47"/>
      <c r="CX46" s="42">
        <v>0</v>
      </c>
      <c r="CY46" s="33">
        <f t="shared" si="32"/>
        <v>0</v>
      </c>
      <c r="CZ46" s="47"/>
      <c r="DA46" s="42">
        <v>0</v>
      </c>
      <c r="DB46" s="33">
        <f t="shared" si="33"/>
        <v>0</v>
      </c>
      <c r="DC46" s="47"/>
      <c r="DD46" s="47">
        <v>1980</v>
      </c>
      <c r="DE46" s="33">
        <f t="shared" si="34"/>
        <v>165</v>
      </c>
      <c r="DF46" s="47"/>
      <c r="DG46" s="47"/>
      <c r="DH46" s="12">
        <f t="shared" si="65"/>
        <v>39507.799999999996</v>
      </c>
      <c r="DI46" s="33">
        <f t="shared" si="35"/>
        <v>3292.3166666666662</v>
      </c>
      <c r="DJ46" s="12">
        <f t="shared" si="36"/>
        <v>0</v>
      </c>
      <c r="DK46" s="42">
        <v>0</v>
      </c>
      <c r="DL46" s="33">
        <f t="shared" si="37"/>
        <v>0</v>
      </c>
      <c r="DM46" s="47">
        <v>0</v>
      </c>
      <c r="DN46" s="47">
        <v>0</v>
      </c>
      <c r="DO46" s="33">
        <f t="shared" si="38"/>
        <v>0</v>
      </c>
      <c r="DP46" s="47"/>
      <c r="DQ46" s="42">
        <v>0</v>
      </c>
      <c r="DR46" s="33">
        <f t="shared" si="39"/>
        <v>0</v>
      </c>
      <c r="DS46" s="47">
        <v>0</v>
      </c>
      <c r="DT46" s="47">
        <v>0</v>
      </c>
      <c r="DU46" s="33">
        <f t="shared" si="40"/>
        <v>0</v>
      </c>
      <c r="DV46" s="47"/>
      <c r="DW46" s="42">
        <v>0</v>
      </c>
      <c r="DX46" s="33">
        <f t="shared" si="41"/>
        <v>0</v>
      </c>
      <c r="DY46" s="47">
        <v>0</v>
      </c>
      <c r="DZ46" s="47">
        <v>2670</v>
      </c>
      <c r="EA46" s="33">
        <f t="shared" si="42"/>
        <v>222.5</v>
      </c>
      <c r="EB46" s="47"/>
      <c r="EC46" s="47"/>
      <c r="ED46" s="12">
        <f t="shared" si="66"/>
        <v>2670</v>
      </c>
      <c r="EE46" s="33">
        <f t="shared" si="43"/>
        <v>222.5</v>
      </c>
      <c r="EF46" s="12"/>
      <c r="EI46" s="14"/>
      <c r="EK46" s="14"/>
      <c r="EL46" s="14"/>
      <c r="EN46" s="14"/>
    </row>
    <row r="47" spans="1:144" s="15" customFormat="1" ht="20.25" customHeight="1">
      <c r="A47" s="21">
        <v>38</v>
      </c>
      <c r="B47" s="41" t="s">
        <v>93</v>
      </c>
      <c r="C47" s="38">
        <v>19370.900000000001</v>
      </c>
      <c r="D47" s="38"/>
      <c r="E47" s="42">
        <v>100</v>
      </c>
      <c r="F47" s="25">
        <f t="shared" si="67"/>
        <v>26040</v>
      </c>
      <c r="G47" s="33">
        <f t="shared" si="45"/>
        <v>2170</v>
      </c>
      <c r="H47" s="12">
        <f t="shared" si="68"/>
        <v>0</v>
      </c>
      <c r="I47" s="12">
        <f t="shared" si="46"/>
        <v>0</v>
      </c>
      <c r="J47" s="12">
        <f t="shared" si="47"/>
        <v>0</v>
      </c>
      <c r="K47" s="12">
        <f t="shared" si="2"/>
        <v>8515</v>
      </c>
      <c r="L47" s="33">
        <f t="shared" si="3"/>
        <v>709.58333333333337</v>
      </c>
      <c r="M47" s="12">
        <f t="shared" si="48"/>
        <v>0</v>
      </c>
      <c r="N47" s="12">
        <f t="shared" si="49"/>
        <v>0</v>
      </c>
      <c r="O47" s="12">
        <f t="shared" si="50"/>
        <v>0</v>
      </c>
      <c r="P47" s="12">
        <f t="shared" si="4"/>
        <v>3426</v>
      </c>
      <c r="Q47" s="33">
        <f t="shared" si="5"/>
        <v>285.5</v>
      </c>
      <c r="R47" s="12">
        <f t="shared" si="6"/>
        <v>0</v>
      </c>
      <c r="S47" s="12">
        <f t="shared" si="51"/>
        <v>0</v>
      </c>
      <c r="T47" s="11">
        <f t="shared" si="52"/>
        <v>0</v>
      </c>
      <c r="U47" s="47">
        <v>20</v>
      </c>
      <c r="V47" s="33">
        <f t="shared" si="7"/>
        <v>1.6666666666666667</v>
      </c>
      <c r="W47" s="47"/>
      <c r="X47" s="12">
        <f t="shared" si="53"/>
        <v>0</v>
      </c>
      <c r="Y47" s="11">
        <f t="shared" si="54"/>
        <v>0</v>
      </c>
      <c r="Z47" s="47">
        <v>3300</v>
      </c>
      <c r="AA47" s="33">
        <f t="shared" si="8"/>
        <v>275</v>
      </c>
      <c r="AB47" s="47"/>
      <c r="AC47" s="12">
        <f t="shared" si="55"/>
        <v>0</v>
      </c>
      <c r="AD47" s="11">
        <f t="shared" si="56"/>
        <v>0</v>
      </c>
      <c r="AE47" s="47">
        <v>3406</v>
      </c>
      <c r="AF47" s="33">
        <f t="shared" si="9"/>
        <v>283.83333333333331</v>
      </c>
      <c r="AG47" s="47"/>
      <c r="AH47" s="12">
        <f t="shared" si="57"/>
        <v>0</v>
      </c>
      <c r="AI47" s="11">
        <f t="shared" si="58"/>
        <v>0</v>
      </c>
      <c r="AJ47" s="47">
        <v>30</v>
      </c>
      <c r="AK47" s="33">
        <f t="shared" si="10"/>
        <v>2.5</v>
      </c>
      <c r="AL47" s="47"/>
      <c r="AM47" s="12">
        <f t="shared" si="59"/>
        <v>0</v>
      </c>
      <c r="AN47" s="11">
        <f t="shared" si="60"/>
        <v>0</v>
      </c>
      <c r="AO47" s="47"/>
      <c r="AP47" s="33">
        <f t="shared" si="11"/>
        <v>0</v>
      </c>
      <c r="AQ47" s="47"/>
      <c r="AR47" s="12" t="e">
        <f t="shared" si="61"/>
        <v>#DIV/0!</v>
      </c>
      <c r="AS47" s="11" t="e">
        <f t="shared" si="62"/>
        <v>#DIV/0!</v>
      </c>
      <c r="AT47" s="38">
        <v>0</v>
      </c>
      <c r="AU47" s="33">
        <f t="shared" si="12"/>
        <v>0</v>
      </c>
      <c r="AV47" s="47">
        <v>0</v>
      </c>
      <c r="AW47" s="38">
        <v>0</v>
      </c>
      <c r="AX47" s="33">
        <f t="shared" si="13"/>
        <v>0</v>
      </c>
      <c r="AY47" s="47"/>
      <c r="AZ47" s="48">
        <v>17930</v>
      </c>
      <c r="BA47" s="33">
        <f t="shared" si="14"/>
        <v>1494.1666666666667</v>
      </c>
      <c r="BB47" s="47"/>
      <c r="BC47" s="38">
        <v>0</v>
      </c>
      <c r="BD47" s="33">
        <f t="shared" si="15"/>
        <v>0</v>
      </c>
      <c r="BE47" s="13"/>
      <c r="BF47" s="42">
        <v>0</v>
      </c>
      <c r="BG47" s="33">
        <f t="shared" si="16"/>
        <v>0</v>
      </c>
      <c r="BH47" s="47"/>
      <c r="BI47" s="38">
        <v>0</v>
      </c>
      <c r="BJ47" s="33">
        <f t="shared" si="17"/>
        <v>0</v>
      </c>
      <c r="BK47" s="47">
        <v>0</v>
      </c>
      <c r="BL47" s="38">
        <v>0</v>
      </c>
      <c r="BM47" s="33">
        <f t="shared" si="18"/>
        <v>0</v>
      </c>
      <c r="BN47" s="47">
        <v>0</v>
      </c>
      <c r="BO47" s="12">
        <f t="shared" si="19"/>
        <v>950</v>
      </c>
      <c r="BP47" s="33">
        <f t="shared" si="20"/>
        <v>79.166666666666671</v>
      </c>
      <c r="BQ47" s="12">
        <f t="shared" si="21"/>
        <v>0</v>
      </c>
      <c r="BR47" s="12">
        <f t="shared" si="63"/>
        <v>0</v>
      </c>
      <c r="BS47" s="11">
        <f t="shared" si="64"/>
        <v>0</v>
      </c>
      <c r="BT47" s="47">
        <v>600</v>
      </c>
      <c r="BU47" s="33">
        <f t="shared" si="22"/>
        <v>50</v>
      </c>
      <c r="BV47" s="47"/>
      <c r="BW47" s="47">
        <v>350</v>
      </c>
      <c r="BX47" s="33">
        <f t="shared" si="23"/>
        <v>29.166666666666668</v>
      </c>
      <c r="BY47" s="47"/>
      <c r="BZ47" s="42">
        <v>0</v>
      </c>
      <c r="CA47" s="33">
        <f t="shared" si="24"/>
        <v>0</v>
      </c>
      <c r="CB47" s="47"/>
      <c r="CC47" s="47">
        <v>0</v>
      </c>
      <c r="CD47" s="33">
        <f t="shared" si="25"/>
        <v>0</v>
      </c>
      <c r="CE47" s="47"/>
      <c r="CF47" s="11"/>
      <c r="CG47" s="33">
        <f t="shared" si="26"/>
        <v>0</v>
      </c>
      <c r="CH47" s="47">
        <v>0</v>
      </c>
      <c r="CI47" s="42">
        <v>0</v>
      </c>
      <c r="CJ47" s="33">
        <f t="shared" si="27"/>
        <v>0</v>
      </c>
      <c r="CK47" s="47"/>
      <c r="CL47" s="38">
        <v>0</v>
      </c>
      <c r="CM47" s="33">
        <f t="shared" si="28"/>
        <v>0</v>
      </c>
      <c r="CN47" s="47"/>
      <c r="CO47" s="47">
        <v>450</v>
      </c>
      <c r="CP47" s="33">
        <f t="shared" si="29"/>
        <v>37.5</v>
      </c>
      <c r="CQ47" s="47"/>
      <c r="CR47" s="47">
        <v>450</v>
      </c>
      <c r="CS47" s="33">
        <f t="shared" si="30"/>
        <v>37.5</v>
      </c>
      <c r="CT47" s="47"/>
      <c r="CU47" s="38">
        <v>0</v>
      </c>
      <c r="CV47" s="33">
        <f t="shared" si="31"/>
        <v>0</v>
      </c>
      <c r="CW47" s="47"/>
      <c r="CX47" s="42">
        <v>0</v>
      </c>
      <c r="CY47" s="33">
        <f t="shared" si="32"/>
        <v>0</v>
      </c>
      <c r="CZ47" s="47"/>
      <c r="DA47" s="42">
        <v>0</v>
      </c>
      <c r="DB47" s="33">
        <f t="shared" si="33"/>
        <v>0</v>
      </c>
      <c r="DC47" s="47"/>
      <c r="DD47" s="47">
        <v>359</v>
      </c>
      <c r="DE47" s="33">
        <f t="shared" si="34"/>
        <v>29.916666666666668</v>
      </c>
      <c r="DF47" s="47"/>
      <c r="DG47" s="47"/>
      <c r="DH47" s="12">
        <v>26040</v>
      </c>
      <c r="DI47" s="33">
        <f>DH47/12*1</f>
        <v>2170</v>
      </c>
      <c r="DJ47" s="12">
        <f t="shared" si="36"/>
        <v>0</v>
      </c>
      <c r="DK47" s="42">
        <v>0</v>
      </c>
      <c r="DL47" s="33">
        <f t="shared" si="37"/>
        <v>0</v>
      </c>
      <c r="DM47" s="47">
        <v>0</v>
      </c>
      <c r="DN47" s="47">
        <v>0</v>
      </c>
      <c r="DO47" s="33">
        <f t="shared" si="38"/>
        <v>0</v>
      </c>
      <c r="DP47" s="47"/>
      <c r="DQ47" s="42">
        <v>0</v>
      </c>
      <c r="DR47" s="33">
        <f t="shared" si="39"/>
        <v>0</v>
      </c>
      <c r="DS47" s="47">
        <v>0</v>
      </c>
      <c r="DT47" s="47">
        <v>0</v>
      </c>
      <c r="DU47" s="33">
        <f t="shared" si="40"/>
        <v>0</v>
      </c>
      <c r="DV47" s="47"/>
      <c r="DW47" s="42">
        <v>0</v>
      </c>
      <c r="DX47" s="33">
        <f t="shared" si="41"/>
        <v>0</v>
      </c>
      <c r="DY47" s="47">
        <v>0</v>
      </c>
      <c r="DZ47" s="47">
        <v>1500</v>
      </c>
      <c r="EA47" s="33">
        <f t="shared" si="42"/>
        <v>125</v>
      </c>
      <c r="EB47" s="47"/>
      <c r="EC47" s="47"/>
      <c r="ED47" s="12">
        <f t="shared" si="66"/>
        <v>1500</v>
      </c>
      <c r="EE47" s="33">
        <f t="shared" si="43"/>
        <v>125</v>
      </c>
      <c r="EF47" s="12"/>
      <c r="EI47" s="14"/>
      <c r="EK47" s="14"/>
      <c r="EL47" s="14"/>
      <c r="EN47" s="14"/>
    </row>
    <row r="48" spans="1:144" s="15" customFormat="1" ht="20.25" customHeight="1">
      <c r="A48" s="21">
        <v>39</v>
      </c>
      <c r="B48" s="73" t="s">
        <v>94</v>
      </c>
      <c r="C48" s="38">
        <v>380</v>
      </c>
      <c r="D48" s="38"/>
      <c r="E48" s="42">
        <v>0</v>
      </c>
      <c r="F48" s="25">
        <f t="shared" si="67"/>
        <v>5081.7</v>
      </c>
      <c r="G48" s="33">
        <f t="shared" si="45"/>
        <v>423.47499999999997</v>
      </c>
      <c r="H48" s="12">
        <f t="shared" si="68"/>
        <v>0</v>
      </c>
      <c r="I48" s="12">
        <f t="shared" si="46"/>
        <v>0</v>
      </c>
      <c r="J48" s="12">
        <f t="shared" si="47"/>
        <v>0</v>
      </c>
      <c r="K48" s="12">
        <f t="shared" si="2"/>
        <v>573.70000000000005</v>
      </c>
      <c r="L48" s="33">
        <f t="shared" si="3"/>
        <v>47.808333333333337</v>
      </c>
      <c r="M48" s="12">
        <f t="shared" si="48"/>
        <v>0</v>
      </c>
      <c r="N48" s="12">
        <f t="shared" si="49"/>
        <v>0</v>
      </c>
      <c r="O48" s="12">
        <f t="shared" si="50"/>
        <v>0</v>
      </c>
      <c r="P48" s="12">
        <f t="shared" si="4"/>
        <v>31.2</v>
      </c>
      <c r="Q48" s="33">
        <f t="shared" si="5"/>
        <v>2.6</v>
      </c>
      <c r="R48" s="12">
        <f t="shared" si="6"/>
        <v>0</v>
      </c>
      <c r="S48" s="12">
        <f t="shared" si="51"/>
        <v>0</v>
      </c>
      <c r="T48" s="11">
        <f t="shared" si="52"/>
        <v>0</v>
      </c>
      <c r="U48" s="47">
        <v>0</v>
      </c>
      <c r="V48" s="33">
        <f t="shared" si="7"/>
        <v>0</v>
      </c>
      <c r="W48" s="47"/>
      <c r="X48" s="12" t="e">
        <f t="shared" si="53"/>
        <v>#DIV/0!</v>
      </c>
      <c r="Y48" s="11" t="e">
        <f t="shared" si="54"/>
        <v>#DIV/0!</v>
      </c>
      <c r="Z48" s="47">
        <v>142.5</v>
      </c>
      <c r="AA48" s="33">
        <f t="shared" si="8"/>
        <v>11.875</v>
      </c>
      <c r="AB48" s="47"/>
      <c r="AC48" s="12">
        <f t="shared" si="55"/>
        <v>0</v>
      </c>
      <c r="AD48" s="11">
        <f t="shared" si="56"/>
        <v>0</v>
      </c>
      <c r="AE48" s="47">
        <v>31.2</v>
      </c>
      <c r="AF48" s="33">
        <f t="shared" si="9"/>
        <v>2.6</v>
      </c>
      <c r="AG48" s="47"/>
      <c r="AH48" s="12">
        <f t="shared" si="57"/>
        <v>0</v>
      </c>
      <c r="AI48" s="11">
        <f t="shared" si="58"/>
        <v>0</v>
      </c>
      <c r="AJ48" s="47">
        <v>0</v>
      </c>
      <c r="AK48" s="33">
        <f t="shared" si="10"/>
        <v>0</v>
      </c>
      <c r="AL48" s="47"/>
      <c r="AM48" s="12" t="e">
        <f t="shared" si="59"/>
        <v>#DIV/0!</v>
      </c>
      <c r="AN48" s="11" t="e">
        <f t="shared" si="60"/>
        <v>#DIV/0!</v>
      </c>
      <c r="AO48" s="47"/>
      <c r="AP48" s="33">
        <f t="shared" si="11"/>
        <v>0</v>
      </c>
      <c r="AQ48" s="47"/>
      <c r="AR48" s="12" t="e">
        <f t="shared" si="61"/>
        <v>#DIV/0!</v>
      </c>
      <c r="AS48" s="11" t="e">
        <f t="shared" si="62"/>
        <v>#DIV/0!</v>
      </c>
      <c r="AT48" s="38">
        <v>0</v>
      </c>
      <c r="AU48" s="33">
        <f t="shared" si="12"/>
        <v>0</v>
      </c>
      <c r="AV48" s="47">
        <v>0</v>
      </c>
      <c r="AW48" s="38">
        <v>0</v>
      </c>
      <c r="AX48" s="33">
        <f t="shared" si="13"/>
        <v>0</v>
      </c>
      <c r="AY48" s="47"/>
      <c r="AZ48" s="48">
        <v>4508</v>
      </c>
      <c r="BA48" s="33">
        <f t="shared" si="14"/>
        <v>375.66666666666669</v>
      </c>
      <c r="BB48" s="47"/>
      <c r="BC48" s="38">
        <v>0</v>
      </c>
      <c r="BD48" s="33">
        <f t="shared" si="15"/>
        <v>0</v>
      </c>
      <c r="BE48" s="13"/>
      <c r="BF48" s="42">
        <v>0</v>
      </c>
      <c r="BG48" s="33">
        <f t="shared" si="16"/>
        <v>0</v>
      </c>
      <c r="BH48" s="47"/>
      <c r="BI48" s="38">
        <v>0</v>
      </c>
      <c r="BJ48" s="33">
        <f t="shared" si="17"/>
        <v>0</v>
      </c>
      <c r="BK48" s="47">
        <v>0</v>
      </c>
      <c r="BL48" s="38">
        <v>0</v>
      </c>
      <c r="BM48" s="33">
        <f t="shared" si="18"/>
        <v>0</v>
      </c>
      <c r="BN48" s="47">
        <v>0</v>
      </c>
      <c r="BO48" s="12">
        <f t="shared" si="19"/>
        <v>400</v>
      </c>
      <c r="BP48" s="33">
        <f t="shared" si="20"/>
        <v>33.333333333333336</v>
      </c>
      <c r="BQ48" s="12">
        <f t="shared" si="21"/>
        <v>0</v>
      </c>
      <c r="BR48" s="12">
        <f t="shared" si="63"/>
        <v>0</v>
      </c>
      <c r="BS48" s="11">
        <f t="shared" si="64"/>
        <v>0</v>
      </c>
      <c r="BT48" s="47">
        <v>400</v>
      </c>
      <c r="BU48" s="33">
        <f t="shared" si="22"/>
        <v>33.333333333333336</v>
      </c>
      <c r="BV48" s="47"/>
      <c r="BW48" s="47">
        <v>0</v>
      </c>
      <c r="BX48" s="33">
        <f t="shared" si="23"/>
        <v>0</v>
      </c>
      <c r="BY48" s="47"/>
      <c r="BZ48" s="42">
        <v>0</v>
      </c>
      <c r="CA48" s="33">
        <f t="shared" si="24"/>
        <v>0</v>
      </c>
      <c r="CB48" s="47"/>
      <c r="CC48" s="47">
        <v>0</v>
      </c>
      <c r="CD48" s="33">
        <f t="shared" si="25"/>
        <v>0</v>
      </c>
      <c r="CE48" s="47"/>
      <c r="CF48" s="11"/>
      <c r="CG48" s="33">
        <f t="shared" si="26"/>
        <v>0</v>
      </c>
      <c r="CH48" s="47">
        <v>0</v>
      </c>
      <c r="CI48" s="42">
        <v>0</v>
      </c>
      <c r="CJ48" s="33">
        <f t="shared" si="27"/>
        <v>0</v>
      </c>
      <c r="CK48" s="47"/>
      <c r="CL48" s="38">
        <v>0</v>
      </c>
      <c r="CM48" s="33">
        <f t="shared" si="28"/>
        <v>0</v>
      </c>
      <c r="CN48" s="47"/>
      <c r="CO48" s="47">
        <v>0</v>
      </c>
      <c r="CP48" s="33">
        <f t="shared" si="29"/>
        <v>0</v>
      </c>
      <c r="CQ48" s="47"/>
      <c r="CR48" s="47">
        <v>0</v>
      </c>
      <c r="CS48" s="33">
        <f t="shared" si="30"/>
        <v>0</v>
      </c>
      <c r="CT48" s="47"/>
      <c r="CU48" s="38">
        <v>0</v>
      </c>
      <c r="CV48" s="33">
        <f t="shared" si="31"/>
        <v>0</v>
      </c>
      <c r="CW48" s="47"/>
      <c r="CX48" s="42">
        <v>0</v>
      </c>
      <c r="CY48" s="33">
        <f t="shared" si="32"/>
        <v>0</v>
      </c>
      <c r="CZ48" s="47"/>
      <c r="DA48" s="42">
        <v>0</v>
      </c>
      <c r="DB48" s="33">
        <f t="shared" si="33"/>
        <v>0</v>
      </c>
      <c r="DC48" s="47"/>
      <c r="DD48" s="47">
        <v>0</v>
      </c>
      <c r="DE48" s="33">
        <f t="shared" si="34"/>
        <v>0</v>
      </c>
      <c r="DF48" s="47"/>
      <c r="DG48" s="47"/>
      <c r="DH48" s="12">
        <f t="shared" si="65"/>
        <v>5081.7</v>
      </c>
      <c r="DI48" s="33">
        <f t="shared" si="35"/>
        <v>423.47499999999997</v>
      </c>
      <c r="DJ48" s="12">
        <f t="shared" si="36"/>
        <v>0</v>
      </c>
      <c r="DK48" s="42">
        <v>0</v>
      </c>
      <c r="DL48" s="33">
        <f t="shared" si="37"/>
        <v>0</v>
      </c>
      <c r="DM48" s="47">
        <v>0</v>
      </c>
      <c r="DN48" s="47">
        <v>0</v>
      </c>
      <c r="DO48" s="33">
        <f t="shared" si="38"/>
        <v>0</v>
      </c>
      <c r="DP48" s="47"/>
      <c r="DQ48" s="42">
        <v>0</v>
      </c>
      <c r="DR48" s="33">
        <f t="shared" si="39"/>
        <v>0</v>
      </c>
      <c r="DS48" s="47">
        <v>0</v>
      </c>
      <c r="DT48" s="47">
        <v>0</v>
      </c>
      <c r="DU48" s="33">
        <f t="shared" si="40"/>
        <v>0</v>
      </c>
      <c r="DV48" s="47"/>
      <c r="DW48" s="42">
        <v>0</v>
      </c>
      <c r="DX48" s="33">
        <f t="shared" si="41"/>
        <v>0</v>
      </c>
      <c r="DY48" s="47">
        <v>0</v>
      </c>
      <c r="DZ48" s="47">
        <v>500</v>
      </c>
      <c r="EA48" s="33">
        <f t="shared" si="42"/>
        <v>41.666666666666664</v>
      </c>
      <c r="EB48" s="47"/>
      <c r="EC48" s="47"/>
      <c r="ED48" s="12">
        <f t="shared" si="66"/>
        <v>500</v>
      </c>
      <c r="EE48" s="33">
        <f t="shared" si="43"/>
        <v>41.666666666666664</v>
      </c>
      <c r="EF48" s="12"/>
      <c r="EI48" s="14"/>
      <c r="EK48" s="14"/>
      <c r="EL48" s="14"/>
      <c r="EN48" s="14"/>
    </row>
    <row r="49" spans="1:144" s="15" customFormat="1" ht="20.25" customHeight="1">
      <c r="A49" s="21">
        <v>40</v>
      </c>
      <c r="B49" s="74" t="s">
        <v>95</v>
      </c>
      <c r="C49" s="38">
        <v>763.5</v>
      </c>
      <c r="D49" s="38"/>
      <c r="E49" s="42">
        <v>0</v>
      </c>
      <c r="F49" s="25">
        <f t="shared" si="67"/>
        <v>6020.3</v>
      </c>
      <c r="G49" s="33">
        <f t="shared" si="45"/>
        <v>501.69166666666666</v>
      </c>
      <c r="H49" s="12">
        <f t="shared" si="68"/>
        <v>0</v>
      </c>
      <c r="I49" s="12">
        <f t="shared" si="46"/>
        <v>0</v>
      </c>
      <c r="J49" s="12">
        <f t="shared" si="47"/>
        <v>0</v>
      </c>
      <c r="K49" s="12">
        <f t="shared" si="2"/>
        <v>1922.8</v>
      </c>
      <c r="L49" s="33">
        <f t="shared" si="3"/>
        <v>160.23333333333332</v>
      </c>
      <c r="M49" s="12">
        <f t="shared" si="48"/>
        <v>0</v>
      </c>
      <c r="N49" s="12">
        <f t="shared" si="49"/>
        <v>0</v>
      </c>
      <c r="O49" s="12">
        <f t="shared" si="50"/>
        <v>0</v>
      </c>
      <c r="P49" s="12">
        <f t="shared" si="4"/>
        <v>222.8</v>
      </c>
      <c r="Q49" s="33">
        <f t="shared" si="5"/>
        <v>18.566666666666666</v>
      </c>
      <c r="R49" s="12">
        <f t="shared" si="6"/>
        <v>0</v>
      </c>
      <c r="S49" s="12">
        <f t="shared" si="51"/>
        <v>0</v>
      </c>
      <c r="T49" s="11">
        <f t="shared" si="52"/>
        <v>0</v>
      </c>
      <c r="U49" s="47">
        <v>2.8</v>
      </c>
      <c r="V49" s="33">
        <f t="shared" si="7"/>
        <v>0.23333333333333331</v>
      </c>
      <c r="W49" s="47"/>
      <c r="X49" s="12">
        <f t="shared" si="53"/>
        <v>0</v>
      </c>
      <c r="Y49" s="11">
        <f t="shared" si="54"/>
        <v>0</v>
      </c>
      <c r="Z49" s="47">
        <v>200</v>
      </c>
      <c r="AA49" s="33">
        <f t="shared" si="8"/>
        <v>16.666666666666668</v>
      </c>
      <c r="AB49" s="47"/>
      <c r="AC49" s="12">
        <f t="shared" si="55"/>
        <v>0</v>
      </c>
      <c r="AD49" s="11">
        <f t="shared" si="56"/>
        <v>0</v>
      </c>
      <c r="AE49" s="47">
        <v>220</v>
      </c>
      <c r="AF49" s="33">
        <f t="shared" si="9"/>
        <v>18.333333333333332</v>
      </c>
      <c r="AG49" s="47"/>
      <c r="AH49" s="12">
        <f t="shared" si="57"/>
        <v>0</v>
      </c>
      <c r="AI49" s="11">
        <f t="shared" si="58"/>
        <v>0</v>
      </c>
      <c r="AJ49" s="47">
        <v>0</v>
      </c>
      <c r="AK49" s="33">
        <f t="shared" si="10"/>
        <v>0</v>
      </c>
      <c r="AL49" s="47"/>
      <c r="AM49" s="12" t="e">
        <f t="shared" si="59"/>
        <v>#DIV/0!</v>
      </c>
      <c r="AN49" s="11" t="e">
        <f t="shared" si="60"/>
        <v>#DIV/0!</v>
      </c>
      <c r="AO49" s="47"/>
      <c r="AP49" s="33">
        <f t="shared" si="11"/>
        <v>0</v>
      </c>
      <c r="AQ49" s="47"/>
      <c r="AR49" s="12" t="e">
        <f t="shared" si="61"/>
        <v>#DIV/0!</v>
      </c>
      <c r="AS49" s="11" t="e">
        <f t="shared" si="62"/>
        <v>#DIV/0!</v>
      </c>
      <c r="AT49" s="38">
        <v>0</v>
      </c>
      <c r="AU49" s="33">
        <f t="shared" si="12"/>
        <v>0</v>
      </c>
      <c r="AV49" s="47">
        <v>0</v>
      </c>
      <c r="AW49" s="38">
        <v>0</v>
      </c>
      <c r="AX49" s="33">
        <f t="shared" si="13"/>
        <v>0</v>
      </c>
      <c r="AY49" s="47"/>
      <c r="AZ49" s="48">
        <v>4097.5</v>
      </c>
      <c r="BA49" s="33">
        <f t="shared" si="14"/>
        <v>341.45833333333331</v>
      </c>
      <c r="BB49" s="47"/>
      <c r="BC49" s="38">
        <v>0</v>
      </c>
      <c r="BD49" s="33">
        <f t="shared" si="15"/>
        <v>0</v>
      </c>
      <c r="BE49" s="13"/>
      <c r="BF49" s="42">
        <v>0</v>
      </c>
      <c r="BG49" s="33">
        <f t="shared" si="16"/>
        <v>0</v>
      </c>
      <c r="BH49" s="47"/>
      <c r="BI49" s="38">
        <v>0</v>
      </c>
      <c r="BJ49" s="33">
        <f t="shared" si="17"/>
        <v>0</v>
      </c>
      <c r="BK49" s="47">
        <v>0</v>
      </c>
      <c r="BL49" s="38">
        <v>0</v>
      </c>
      <c r="BM49" s="33">
        <f t="shared" si="18"/>
        <v>0</v>
      </c>
      <c r="BN49" s="47">
        <v>0</v>
      </c>
      <c r="BO49" s="12">
        <f t="shared" si="19"/>
        <v>1300</v>
      </c>
      <c r="BP49" s="33">
        <f t="shared" si="20"/>
        <v>108.33333333333333</v>
      </c>
      <c r="BQ49" s="12">
        <f t="shared" si="21"/>
        <v>0</v>
      </c>
      <c r="BR49" s="12">
        <f t="shared" si="63"/>
        <v>0</v>
      </c>
      <c r="BS49" s="11">
        <f t="shared" si="64"/>
        <v>0</v>
      </c>
      <c r="BT49" s="47">
        <v>1300</v>
      </c>
      <c r="BU49" s="33">
        <f t="shared" si="22"/>
        <v>108.33333333333333</v>
      </c>
      <c r="BV49" s="47"/>
      <c r="BW49" s="47">
        <v>0</v>
      </c>
      <c r="BX49" s="33">
        <f t="shared" si="23"/>
        <v>0</v>
      </c>
      <c r="BY49" s="47"/>
      <c r="BZ49" s="42">
        <v>0</v>
      </c>
      <c r="CA49" s="33">
        <f t="shared" si="24"/>
        <v>0</v>
      </c>
      <c r="CB49" s="47"/>
      <c r="CC49" s="47">
        <v>0</v>
      </c>
      <c r="CD49" s="33">
        <f t="shared" si="25"/>
        <v>0</v>
      </c>
      <c r="CE49" s="47"/>
      <c r="CF49" s="11"/>
      <c r="CG49" s="33">
        <f t="shared" si="26"/>
        <v>0</v>
      </c>
      <c r="CH49" s="47">
        <v>0</v>
      </c>
      <c r="CI49" s="42">
        <v>0</v>
      </c>
      <c r="CJ49" s="33">
        <f t="shared" si="27"/>
        <v>0</v>
      </c>
      <c r="CK49" s="47"/>
      <c r="CL49" s="38">
        <v>0</v>
      </c>
      <c r="CM49" s="33">
        <f t="shared" si="28"/>
        <v>0</v>
      </c>
      <c r="CN49" s="47"/>
      <c r="CO49" s="47">
        <v>200</v>
      </c>
      <c r="CP49" s="33">
        <f t="shared" si="29"/>
        <v>16.666666666666668</v>
      </c>
      <c r="CQ49" s="47"/>
      <c r="CR49" s="47">
        <v>100</v>
      </c>
      <c r="CS49" s="33">
        <f t="shared" si="30"/>
        <v>8.3333333333333339</v>
      </c>
      <c r="CT49" s="47"/>
      <c r="CU49" s="38">
        <v>0</v>
      </c>
      <c r="CV49" s="33">
        <f t="shared" si="31"/>
        <v>0</v>
      </c>
      <c r="CW49" s="47"/>
      <c r="CX49" s="42">
        <v>0</v>
      </c>
      <c r="CY49" s="33">
        <f t="shared" si="32"/>
        <v>0</v>
      </c>
      <c r="CZ49" s="47"/>
      <c r="DA49" s="42">
        <v>0</v>
      </c>
      <c r="DB49" s="33">
        <f t="shared" si="33"/>
        <v>0</v>
      </c>
      <c r="DC49" s="47"/>
      <c r="DD49" s="47">
        <v>0</v>
      </c>
      <c r="DE49" s="33">
        <f t="shared" si="34"/>
        <v>0</v>
      </c>
      <c r="DF49" s="47"/>
      <c r="DG49" s="47"/>
      <c r="DH49" s="12">
        <f t="shared" si="65"/>
        <v>6020.3</v>
      </c>
      <c r="DI49" s="33">
        <f t="shared" si="35"/>
        <v>501.69166666666666</v>
      </c>
      <c r="DJ49" s="12">
        <f t="shared" si="36"/>
        <v>0</v>
      </c>
      <c r="DK49" s="42">
        <v>0</v>
      </c>
      <c r="DL49" s="33">
        <f t="shared" si="37"/>
        <v>0</v>
      </c>
      <c r="DM49" s="47">
        <v>0</v>
      </c>
      <c r="DN49" s="47">
        <v>0</v>
      </c>
      <c r="DO49" s="33">
        <f t="shared" si="38"/>
        <v>0</v>
      </c>
      <c r="DP49" s="47"/>
      <c r="DQ49" s="42">
        <v>0</v>
      </c>
      <c r="DR49" s="33">
        <f t="shared" si="39"/>
        <v>0</v>
      </c>
      <c r="DS49" s="47">
        <v>0</v>
      </c>
      <c r="DT49" s="47">
        <v>0</v>
      </c>
      <c r="DU49" s="33">
        <f t="shared" si="40"/>
        <v>0</v>
      </c>
      <c r="DV49" s="47"/>
      <c r="DW49" s="42">
        <v>0</v>
      </c>
      <c r="DX49" s="33">
        <f t="shared" si="41"/>
        <v>0</v>
      </c>
      <c r="DY49" s="47">
        <v>0</v>
      </c>
      <c r="DZ49" s="47">
        <v>300</v>
      </c>
      <c r="EA49" s="33">
        <f t="shared" si="42"/>
        <v>25</v>
      </c>
      <c r="EB49" s="47"/>
      <c r="EC49" s="47"/>
      <c r="ED49" s="12">
        <f t="shared" si="66"/>
        <v>300</v>
      </c>
      <c r="EE49" s="33">
        <f t="shared" si="43"/>
        <v>25</v>
      </c>
      <c r="EF49" s="12"/>
      <c r="EI49" s="14"/>
      <c r="EK49" s="14"/>
      <c r="EL49" s="14"/>
      <c r="EN49" s="14"/>
    </row>
    <row r="50" spans="1:144" s="15" customFormat="1" ht="20.25" customHeight="1">
      <c r="A50" s="21">
        <v>41</v>
      </c>
      <c r="B50" s="73" t="s">
        <v>96</v>
      </c>
      <c r="C50" s="38">
        <v>732.3</v>
      </c>
      <c r="D50" s="38"/>
      <c r="E50" s="42">
        <v>0</v>
      </c>
      <c r="F50" s="25">
        <f t="shared" si="67"/>
        <v>5380.08</v>
      </c>
      <c r="G50" s="33">
        <f t="shared" si="45"/>
        <v>448.34</v>
      </c>
      <c r="H50" s="12">
        <f t="shared" si="68"/>
        <v>0</v>
      </c>
      <c r="I50" s="12">
        <f t="shared" si="46"/>
        <v>0</v>
      </c>
      <c r="J50" s="12">
        <f t="shared" si="47"/>
        <v>0</v>
      </c>
      <c r="K50" s="12">
        <f t="shared" si="2"/>
        <v>855.90000000000009</v>
      </c>
      <c r="L50" s="33">
        <f t="shared" si="3"/>
        <v>71.325000000000003</v>
      </c>
      <c r="M50" s="12">
        <f t="shared" si="48"/>
        <v>0</v>
      </c>
      <c r="N50" s="12">
        <f t="shared" si="49"/>
        <v>0</v>
      </c>
      <c r="O50" s="12">
        <f t="shared" si="50"/>
        <v>0</v>
      </c>
      <c r="P50" s="12">
        <f t="shared" si="4"/>
        <v>185.9</v>
      </c>
      <c r="Q50" s="33">
        <f t="shared" si="5"/>
        <v>15.491666666666667</v>
      </c>
      <c r="R50" s="12">
        <f t="shared" si="6"/>
        <v>0</v>
      </c>
      <c r="S50" s="12">
        <f t="shared" si="51"/>
        <v>0</v>
      </c>
      <c r="T50" s="11">
        <f t="shared" si="52"/>
        <v>0</v>
      </c>
      <c r="U50" s="47">
        <v>2.6</v>
      </c>
      <c r="V50" s="33">
        <f t="shared" si="7"/>
        <v>0.21666666666666667</v>
      </c>
      <c r="W50" s="47"/>
      <c r="X50" s="12">
        <f t="shared" si="53"/>
        <v>0</v>
      </c>
      <c r="Y50" s="11">
        <f t="shared" si="54"/>
        <v>0</v>
      </c>
      <c r="Z50" s="47">
        <v>410</v>
      </c>
      <c r="AA50" s="33">
        <f t="shared" si="8"/>
        <v>34.166666666666664</v>
      </c>
      <c r="AB50" s="47"/>
      <c r="AC50" s="12">
        <f t="shared" si="55"/>
        <v>0</v>
      </c>
      <c r="AD50" s="11">
        <f t="shared" si="56"/>
        <v>0</v>
      </c>
      <c r="AE50" s="47">
        <v>183.3</v>
      </c>
      <c r="AF50" s="33">
        <f t="shared" si="9"/>
        <v>15.275</v>
      </c>
      <c r="AG50" s="47"/>
      <c r="AH50" s="12">
        <f t="shared" si="57"/>
        <v>0</v>
      </c>
      <c r="AI50" s="11">
        <f t="shared" si="58"/>
        <v>0</v>
      </c>
      <c r="AJ50" s="47">
        <v>0</v>
      </c>
      <c r="AK50" s="33">
        <f t="shared" si="10"/>
        <v>0</v>
      </c>
      <c r="AL50" s="47"/>
      <c r="AM50" s="12" t="e">
        <f t="shared" si="59"/>
        <v>#DIV/0!</v>
      </c>
      <c r="AN50" s="11" t="e">
        <f t="shared" si="60"/>
        <v>#DIV/0!</v>
      </c>
      <c r="AO50" s="47"/>
      <c r="AP50" s="33">
        <f t="shared" si="11"/>
        <v>0</v>
      </c>
      <c r="AQ50" s="47"/>
      <c r="AR50" s="12" t="e">
        <f t="shared" si="61"/>
        <v>#DIV/0!</v>
      </c>
      <c r="AS50" s="11" t="e">
        <f t="shared" si="62"/>
        <v>#DIV/0!</v>
      </c>
      <c r="AT50" s="38">
        <v>0</v>
      </c>
      <c r="AU50" s="33">
        <f t="shared" si="12"/>
        <v>0</v>
      </c>
      <c r="AV50" s="47">
        <v>0</v>
      </c>
      <c r="AW50" s="38">
        <v>0</v>
      </c>
      <c r="AX50" s="33">
        <f t="shared" si="13"/>
        <v>0</v>
      </c>
      <c r="AY50" s="47"/>
      <c r="AZ50" s="48">
        <v>4524.18</v>
      </c>
      <c r="BA50" s="33">
        <f t="shared" si="14"/>
        <v>377.01500000000004</v>
      </c>
      <c r="BB50" s="47"/>
      <c r="BC50" s="38">
        <v>0</v>
      </c>
      <c r="BD50" s="33">
        <f t="shared" si="15"/>
        <v>0</v>
      </c>
      <c r="BE50" s="13"/>
      <c r="BF50" s="42">
        <v>0</v>
      </c>
      <c r="BG50" s="33">
        <f t="shared" si="16"/>
        <v>0</v>
      </c>
      <c r="BH50" s="47"/>
      <c r="BI50" s="38">
        <v>0</v>
      </c>
      <c r="BJ50" s="33">
        <f t="shared" si="17"/>
        <v>0</v>
      </c>
      <c r="BK50" s="47">
        <v>0</v>
      </c>
      <c r="BL50" s="38">
        <v>0</v>
      </c>
      <c r="BM50" s="33">
        <f t="shared" si="18"/>
        <v>0</v>
      </c>
      <c r="BN50" s="47">
        <v>0</v>
      </c>
      <c r="BO50" s="12">
        <f t="shared" si="19"/>
        <v>260</v>
      </c>
      <c r="BP50" s="33">
        <f t="shared" si="20"/>
        <v>21.666666666666668</v>
      </c>
      <c r="BQ50" s="12">
        <f t="shared" si="21"/>
        <v>0</v>
      </c>
      <c r="BR50" s="12">
        <f t="shared" si="63"/>
        <v>0</v>
      </c>
      <c r="BS50" s="11">
        <f t="shared" si="64"/>
        <v>0</v>
      </c>
      <c r="BT50" s="47">
        <v>260</v>
      </c>
      <c r="BU50" s="33">
        <f t="shared" si="22"/>
        <v>21.666666666666668</v>
      </c>
      <c r="BV50" s="47"/>
      <c r="BW50" s="47">
        <v>0</v>
      </c>
      <c r="BX50" s="33">
        <f t="shared" si="23"/>
        <v>0</v>
      </c>
      <c r="BY50" s="47"/>
      <c r="BZ50" s="42">
        <v>0</v>
      </c>
      <c r="CA50" s="33">
        <f t="shared" si="24"/>
        <v>0</v>
      </c>
      <c r="CB50" s="47"/>
      <c r="CC50" s="47">
        <v>0</v>
      </c>
      <c r="CD50" s="33">
        <f t="shared" si="25"/>
        <v>0</v>
      </c>
      <c r="CE50" s="47"/>
      <c r="CF50" s="11"/>
      <c r="CG50" s="33">
        <f t="shared" si="26"/>
        <v>0</v>
      </c>
      <c r="CH50" s="47">
        <v>0</v>
      </c>
      <c r="CI50" s="42">
        <v>0</v>
      </c>
      <c r="CJ50" s="33">
        <f t="shared" si="27"/>
        <v>0</v>
      </c>
      <c r="CK50" s="47"/>
      <c r="CL50" s="38">
        <v>0</v>
      </c>
      <c r="CM50" s="33">
        <f t="shared" si="28"/>
        <v>0</v>
      </c>
      <c r="CN50" s="47"/>
      <c r="CO50" s="47">
        <v>0</v>
      </c>
      <c r="CP50" s="33">
        <f t="shared" si="29"/>
        <v>0</v>
      </c>
      <c r="CQ50" s="47"/>
      <c r="CR50" s="47">
        <v>0</v>
      </c>
      <c r="CS50" s="33">
        <f t="shared" si="30"/>
        <v>0</v>
      </c>
      <c r="CT50" s="47"/>
      <c r="CU50" s="38">
        <v>0</v>
      </c>
      <c r="CV50" s="33">
        <f t="shared" si="31"/>
        <v>0</v>
      </c>
      <c r="CW50" s="47"/>
      <c r="CX50" s="42">
        <v>0</v>
      </c>
      <c r="CY50" s="33">
        <f t="shared" si="32"/>
        <v>0</v>
      </c>
      <c r="CZ50" s="47"/>
      <c r="DA50" s="42">
        <v>0</v>
      </c>
      <c r="DB50" s="33">
        <f t="shared" si="33"/>
        <v>0</v>
      </c>
      <c r="DC50" s="47"/>
      <c r="DD50" s="47">
        <v>0</v>
      </c>
      <c r="DE50" s="33">
        <f t="shared" si="34"/>
        <v>0</v>
      </c>
      <c r="DF50" s="47"/>
      <c r="DG50" s="47"/>
      <c r="DH50" s="12">
        <f t="shared" si="65"/>
        <v>5380.08</v>
      </c>
      <c r="DI50" s="33">
        <f t="shared" si="35"/>
        <v>448.34</v>
      </c>
      <c r="DJ50" s="12">
        <f t="shared" si="36"/>
        <v>0</v>
      </c>
      <c r="DK50" s="42">
        <v>0</v>
      </c>
      <c r="DL50" s="33">
        <f t="shared" si="37"/>
        <v>0</v>
      </c>
      <c r="DM50" s="47">
        <v>0</v>
      </c>
      <c r="DN50" s="47">
        <v>0</v>
      </c>
      <c r="DO50" s="33">
        <f t="shared" si="38"/>
        <v>0</v>
      </c>
      <c r="DP50" s="47"/>
      <c r="DQ50" s="42">
        <v>0</v>
      </c>
      <c r="DR50" s="33">
        <f t="shared" si="39"/>
        <v>0</v>
      </c>
      <c r="DS50" s="47">
        <v>0</v>
      </c>
      <c r="DT50" s="47">
        <v>0</v>
      </c>
      <c r="DU50" s="33">
        <f t="shared" si="40"/>
        <v>0</v>
      </c>
      <c r="DV50" s="47"/>
      <c r="DW50" s="42">
        <v>0</v>
      </c>
      <c r="DX50" s="33">
        <f t="shared" si="41"/>
        <v>0</v>
      </c>
      <c r="DY50" s="47">
        <v>0</v>
      </c>
      <c r="DZ50" s="47">
        <v>270</v>
      </c>
      <c r="EA50" s="33">
        <f t="shared" si="42"/>
        <v>22.5</v>
      </c>
      <c r="EB50" s="47"/>
      <c r="EC50" s="47"/>
      <c r="ED50" s="12">
        <f t="shared" si="66"/>
        <v>270</v>
      </c>
      <c r="EE50" s="33">
        <f t="shared" si="43"/>
        <v>22.5</v>
      </c>
      <c r="EF50" s="12"/>
      <c r="EI50" s="14"/>
      <c r="EK50" s="14"/>
      <c r="EL50" s="14"/>
      <c r="EN50" s="14"/>
    </row>
    <row r="51" spans="1:144" s="15" customFormat="1" ht="20.25" customHeight="1">
      <c r="A51" s="21">
        <v>42</v>
      </c>
      <c r="B51" s="73" t="s">
        <v>97</v>
      </c>
      <c r="C51" s="38">
        <v>3584.5</v>
      </c>
      <c r="D51" s="38"/>
      <c r="E51" s="42">
        <v>0</v>
      </c>
      <c r="F51" s="25">
        <f t="shared" si="67"/>
        <v>13205.599999999999</v>
      </c>
      <c r="G51" s="33">
        <f t="shared" si="45"/>
        <v>1100.4666666666665</v>
      </c>
      <c r="H51" s="12">
        <f t="shared" si="68"/>
        <v>0</v>
      </c>
      <c r="I51" s="12">
        <f t="shared" si="46"/>
        <v>0</v>
      </c>
      <c r="J51" s="12">
        <f t="shared" si="47"/>
        <v>0</v>
      </c>
      <c r="K51" s="12">
        <f t="shared" si="2"/>
        <v>2574.3000000000002</v>
      </c>
      <c r="L51" s="33">
        <f t="shared" si="3"/>
        <v>214.52500000000001</v>
      </c>
      <c r="M51" s="12">
        <f t="shared" si="48"/>
        <v>0</v>
      </c>
      <c r="N51" s="12">
        <f t="shared" si="49"/>
        <v>0</v>
      </c>
      <c r="O51" s="12">
        <f t="shared" si="50"/>
        <v>0</v>
      </c>
      <c r="P51" s="12">
        <f t="shared" si="4"/>
        <v>1618.7</v>
      </c>
      <c r="Q51" s="33">
        <f t="shared" si="5"/>
        <v>134.89166666666668</v>
      </c>
      <c r="R51" s="12">
        <f t="shared" si="6"/>
        <v>0</v>
      </c>
      <c r="S51" s="12">
        <f t="shared" si="51"/>
        <v>0</v>
      </c>
      <c r="T51" s="11">
        <f t="shared" si="52"/>
        <v>0</v>
      </c>
      <c r="U51" s="47">
        <v>0</v>
      </c>
      <c r="V51" s="33">
        <f t="shared" si="7"/>
        <v>0</v>
      </c>
      <c r="W51" s="47"/>
      <c r="X51" s="12" t="e">
        <f t="shared" si="53"/>
        <v>#DIV/0!</v>
      </c>
      <c r="Y51" s="11" t="e">
        <f t="shared" si="54"/>
        <v>#DIV/0!</v>
      </c>
      <c r="Z51" s="47">
        <v>915.6</v>
      </c>
      <c r="AA51" s="33">
        <f t="shared" si="8"/>
        <v>76.3</v>
      </c>
      <c r="AB51" s="47"/>
      <c r="AC51" s="12">
        <f t="shared" si="55"/>
        <v>0</v>
      </c>
      <c r="AD51" s="11">
        <f t="shared" si="56"/>
        <v>0</v>
      </c>
      <c r="AE51" s="47">
        <v>1618.7</v>
      </c>
      <c r="AF51" s="33">
        <f t="shared" si="9"/>
        <v>134.89166666666668</v>
      </c>
      <c r="AG51" s="47"/>
      <c r="AH51" s="12">
        <f t="shared" si="57"/>
        <v>0</v>
      </c>
      <c r="AI51" s="11">
        <f t="shared" si="58"/>
        <v>0</v>
      </c>
      <c r="AJ51" s="47">
        <v>40</v>
      </c>
      <c r="AK51" s="33">
        <f t="shared" si="10"/>
        <v>3.3333333333333335</v>
      </c>
      <c r="AL51" s="47"/>
      <c r="AM51" s="12">
        <f t="shared" si="59"/>
        <v>0</v>
      </c>
      <c r="AN51" s="11">
        <f t="shared" si="60"/>
        <v>0</v>
      </c>
      <c r="AO51" s="47"/>
      <c r="AP51" s="33">
        <f t="shared" si="11"/>
        <v>0</v>
      </c>
      <c r="AQ51" s="47"/>
      <c r="AR51" s="12" t="e">
        <f t="shared" si="61"/>
        <v>#DIV/0!</v>
      </c>
      <c r="AS51" s="11" t="e">
        <f t="shared" si="62"/>
        <v>#DIV/0!</v>
      </c>
      <c r="AT51" s="38">
        <v>0</v>
      </c>
      <c r="AU51" s="33">
        <f t="shared" si="12"/>
        <v>0</v>
      </c>
      <c r="AV51" s="47">
        <v>0</v>
      </c>
      <c r="AW51" s="38">
        <v>0</v>
      </c>
      <c r="AX51" s="33">
        <f t="shared" si="13"/>
        <v>0</v>
      </c>
      <c r="AY51" s="47"/>
      <c r="AZ51" s="48">
        <v>10631.3</v>
      </c>
      <c r="BA51" s="33">
        <f t="shared" si="14"/>
        <v>885.94166666666661</v>
      </c>
      <c r="BB51" s="47"/>
      <c r="BC51" s="38">
        <v>0</v>
      </c>
      <c r="BD51" s="33">
        <f t="shared" si="15"/>
        <v>0</v>
      </c>
      <c r="BE51" s="13"/>
      <c r="BF51" s="42">
        <v>0</v>
      </c>
      <c r="BG51" s="33">
        <f t="shared" si="16"/>
        <v>0</v>
      </c>
      <c r="BH51" s="47"/>
      <c r="BI51" s="38">
        <v>0</v>
      </c>
      <c r="BJ51" s="33">
        <f t="shared" si="17"/>
        <v>0</v>
      </c>
      <c r="BK51" s="47">
        <v>0</v>
      </c>
      <c r="BL51" s="38">
        <v>0</v>
      </c>
      <c r="BM51" s="33">
        <f t="shared" si="18"/>
        <v>0</v>
      </c>
      <c r="BN51" s="47">
        <v>0</v>
      </c>
      <c r="BO51" s="12">
        <f t="shared" si="19"/>
        <v>0</v>
      </c>
      <c r="BP51" s="33">
        <f t="shared" si="20"/>
        <v>0</v>
      </c>
      <c r="BQ51" s="12">
        <f t="shared" si="21"/>
        <v>0</v>
      </c>
      <c r="BR51" s="12" t="e">
        <f t="shared" si="63"/>
        <v>#DIV/0!</v>
      </c>
      <c r="BS51" s="11" t="e">
        <f t="shared" si="64"/>
        <v>#DIV/0!</v>
      </c>
      <c r="BT51" s="47">
        <v>0</v>
      </c>
      <c r="BU51" s="33">
        <f t="shared" si="22"/>
        <v>0</v>
      </c>
      <c r="BV51" s="47"/>
      <c r="BW51" s="47">
        <v>0</v>
      </c>
      <c r="BX51" s="33">
        <f t="shared" si="23"/>
        <v>0</v>
      </c>
      <c r="BY51" s="47"/>
      <c r="BZ51" s="42">
        <v>0</v>
      </c>
      <c r="CA51" s="33">
        <f t="shared" si="24"/>
        <v>0</v>
      </c>
      <c r="CB51" s="47"/>
      <c r="CC51" s="47">
        <v>0</v>
      </c>
      <c r="CD51" s="33">
        <f t="shared" si="25"/>
        <v>0</v>
      </c>
      <c r="CE51" s="47"/>
      <c r="CF51" s="11"/>
      <c r="CG51" s="33">
        <f t="shared" si="26"/>
        <v>0</v>
      </c>
      <c r="CH51" s="47">
        <v>0</v>
      </c>
      <c r="CI51" s="42">
        <v>0</v>
      </c>
      <c r="CJ51" s="33">
        <f t="shared" si="27"/>
        <v>0</v>
      </c>
      <c r="CK51" s="47"/>
      <c r="CL51" s="38">
        <v>0</v>
      </c>
      <c r="CM51" s="33">
        <f t="shared" si="28"/>
        <v>0</v>
      </c>
      <c r="CN51" s="47"/>
      <c r="CO51" s="47">
        <v>0</v>
      </c>
      <c r="CP51" s="33">
        <f t="shared" si="29"/>
        <v>0</v>
      </c>
      <c r="CQ51" s="47"/>
      <c r="CR51" s="47">
        <v>0</v>
      </c>
      <c r="CS51" s="33">
        <f t="shared" si="30"/>
        <v>0</v>
      </c>
      <c r="CT51" s="47"/>
      <c r="CU51" s="38">
        <v>0</v>
      </c>
      <c r="CV51" s="33">
        <f t="shared" si="31"/>
        <v>0</v>
      </c>
      <c r="CW51" s="47"/>
      <c r="CX51" s="42">
        <v>0</v>
      </c>
      <c r="CY51" s="33">
        <f t="shared" si="32"/>
        <v>0</v>
      </c>
      <c r="CZ51" s="47"/>
      <c r="DA51" s="42">
        <v>0</v>
      </c>
      <c r="DB51" s="33">
        <f t="shared" si="33"/>
        <v>0</v>
      </c>
      <c r="DC51" s="47"/>
      <c r="DD51" s="47">
        <v>0</v>
      </c>
      <c r="DE51" s="33">
        <f t="shared" si="34"/>
        <v>0</v>
      </c>
      <c r="DF51" s="47"/>
      <c r="DG51" s="47"/>
      <c r="DH51" s="12">
        <f t="shared" si="65"/>
        <v>13205.599999999999</v>
      </c>
      <c r="DI51" s="33">
        <f t="shared" si="35"/>
        <v>1100.4666666666665</v>
      </c>
      <c r="DJ51" s="12">
        <f t="shared" si="36"/>
        <v>0</v>
      </c>
      <c r="DK51" s="42">
        <v>0</v>
      </c>
      <c r="DL51" s="33">
        <f t="shared" si="37"/>
        <v>0</v>
      </c>
      <c r="DM51" s="47">
        <v>0</v>
      </c>
      <c r="DN51" s="47">
        <v>0</v>
      </c>
      <c r="DO51" s="33">
        <f t="shared" si="38"/>
        <v>0</v>
      </c>
      <c r="DP51" s="47"/>
      <c r="DQ51" s="42">
        <v>0</v>
      </c>
      <c r="DR51" s="33">
        <f t="shared" si="39"/>
        <v>0</v>
      </c>
      <c r="DS51" s="47">
        <v>0</v>
      </c>
      <c r="DT51" s="47">
        <v>0</v>
      </c>
      <c r="DU51" s="33">
        <f t="shared" si="40"/>
        <v>0</v>
      </c>
      <c r="DV51" s="47"/>
      <c r="DW51" s="42">
        <v>0</v>
      </c>
      <c r="DX51" s="33">
        <f t="shared" si="41"/>
        <v>0</v>
      </c>
      <c r="DY51" s="47">
        <v>0</v>
      </c>
      <c r="DZ51" s="47">
        <v>700</v>
      </c>
      <c r="EA51" s="33">
        <f t="shared" si="42"/>
        <v>58.333333333333336</v>
      </c>
      <c r="EB51" s="47"/>
      <c r="EC51" s="47"/>
      <c r="ED51" s="12">
        <f t="shared" si="66"/>
        <v>700</v>
      </c>
      <c r="EE51" s="33">
        <f t="shared" si="43"/>
        <v>58.333333333333336</v>
      </c>
      <c r="EF51" s="12"/>
      <c r="EI51" s="14"/>
      <c r="EK51" s="14"/>
      <c r="EL51" s="14"/>
      <c r="EN51" s="14"/>
    </row>
    <row r="52" spans="1:144" s="15" customFormat="1" ht="20.25" customHeight="1">
      <c r="A52" s="21">
        <v>43</v>
      </c>
      <c r="B52" s="73" t="s">
        <v>98</v>
      </c>
      <c r="C52" s="38">
        <v>3422.4</v>
      </c>
      <c r="D52" s="38"/>
      <c r="E52" s="42">
        <v>0</v>
      </c>
      <c r="F52" s="25">
        <f t="shared" si="67"/>
        <v>5242.4699999999993</v>
      </c>
      <c r="G52" s="33">
        <f t="shared" si="45"/>
        <v>436.87249999999995</v>
      </c>
      <c r="H52" s="12">
        <f t="shared" si="68"/>
        <v>0</v>
      </c>
      <c r="I52" s="12">
        <f t="shared" si="46"/>
        <v>0</v>
      </c>
      <c r="J52" s="12">
        <f t="shared" si="47"/>
        <v>0</v>
      </c>
      <c r="K52" s="12">
        <f t="shared" si="2"/>
        <v>1216.5999999999999</v>
      </c>
      <c r="L52" s="33">
        <f t="shared" si="3"/>
        <v>101.38333333333333</v>
      </c>
      <c r="M52" s="12">
        <f t="shared" si="48"/>
        <v>0</v>
      </c>
      <c r="N52" s="12">
        <f t="shared" si="49"/>
        <v>0</v>
      </c>
      <c r="O52" s="12">
        <f t="shared" si="50"/>
        <v>0</v>
      </c>
      <c r="P52" s="12">
        <f t="shared" si="4"/>
        <v>380.8</v>
      </c>
      <c r="Q52" s="33">
        <f t="shared" si="5"/>
        <v>31.733333333333334</v>
      </c>
      <c r="R52" s="12">
        <f t="shared" si="6"/>
        <v>0</v>
      </c>
      <c r="S52" s="12">
        <f t="shared" si="51"/>
        <v>0</v>
      </c>
      <c r="T52" s="11">
        <f t="shared" si="52"/>
        <v>0</v>
      </c>
      <c r="U52" s="47">
        <v>0</v>
      </c>
      <c r="V52" s="33">
        <f t="shared" si="7"/>
        <v>0</v>
      </c>
      <c r="W52" s="47"/>
      <c r="X52" s="12" t="e">
        <f t="shared" si="53"/>
        <v>#DIV/0!</v>
      </c>
      <c r="Y52" s="11" t="e">
        <f t="shared" si="54"/>
        <v>#DIV/0!</v>
      </c>
      <c r="Z52" s="47">
        <v>635.79999999999995</v>
      </c>
      <c r="AA52" s="33">
        <f t="shared" si="8"/>
        <v>52.983333333333327</v>
      </c>
      <c r="AB52" s="47"/>
      <c r="AC52" s="12">
        <f t="shared" si="55"/>
        <v>0</v>
      </c>
      <c r="AD52" s="11">
        <f t="shared" si="56"/>
        <v>0</v>
      </c>
      <c r="AE52" s="47">
        <v>380.8</v>
      </c>
      <c r="AF52" s="33">
        <f t="shared" si="9"/>
        <v>31.733333333333334</v>
      </c>
      <c r="AG52" s="47"/>
      <c r="AH52" s="12">
        <f t="shared" si="57"/>
        <v>0</v>
      </c>
      <c r="AI52" s="11">
        <f t="shared" si="58"/>
        <v>0</v>
      </c>
      <c r="AJ52" s="47">
        <v>0</v>
      </c>
      <c r="AK52" s="33">
        <f t="shared" si="10"/>
        <v>0</v>
      </c>
      <c r="AL52" s="47"/>
      <c r="AM52" s="12" t="e">
        <f t="shared" si="59"/>
        <v>#DIV/0!</v>
      </c>
      <c r="AN52" s="11" t="e">
        <f t="shared" si="60"/>
        <v>#DIV/0!</v>
      </c>
      <c r="AO52" s="47"/>
      <c r="AP52" s="33">
        <f t="shared" si="11"/>
        <v>0</v>
      </c>
      <c r="AQ52" s="47"/>
      <c r="AR52" s="12" t="e">
        <f t="shared" si="61"/>
        <v>#DIV/0!</v>
      </c>
      <c r="AS52" s="11" t="e">
        <f t="shared" si="62"/>
        <v>#DIV/0!</v>
      </c>
      <c r="AT52" s="38">
        <v>0</v>
      </c>
      <c r="AU52" s="33">
        <f t="shared" si="12"/>
        <v>0</v>
      </c>
      <c r="AV52" s="47">
        <v>0</v>
      </c>
      <c r="AW52" s="38">
        <v>0</v>
      </c>
      <c r="AX52" s="33">
        <f t="shared" si="13"/>
        <v>0</v>
      </c>
      <c r="AY52" s="47"/>
      <c r="AZ52" s="48">
        <v>4025.87</v>
      </c>
      <c r="BA52" s="33">
        <f t="shared" si="14"/>
        <v>335.48916666666668</v>
      </c>
      <c r="BB52" s="47"/>
      <c r="BC52" s="38">
        <v>0</v>
      </c>
      <c r="BD52" s="33">
        <f t="shared" si="15"/>
        <v>0</v>
      </c>
      <c r="BE52" s="13"/>
      <c r="BF52" s="42">
        <v>0</v>
      </c>
      <c r="BG52" s="33">
        <f t="shared" si="16"/>
        <v>0</v>
      </c>
      <c r="BH52" s="47"/>
      <c r="BI52" s="38">
        <v>0</v>
      </c>
      <c r="BJ52" s="33">
        <f t="shared" si="17"/>
        <v>0</v>
      </c>
      <c r="BK52" s="47">
        <v>0</v>
      </c>
      <c r="BL52" s="38">
        <v>0</v>
      </c>
      <c r="BM52" s="33">
        <f t="shared" si="18"/>
        <v>0</v>
      </c>
      <c r="BN52" s="47">
        <v>0</v>
      </c>
      <c r="BO52" s="12">
        <f t="shared" si="19"/>
        <v>200</v>
      </c>
      <c r="BP52" s="33">
        <f t="shared" si="20"/>
        <v>16.666666666666668</v>
      </c>
      <c r="BQ52" s="12">
        <f t="shared" si="21"/>
        <v>0</v>
      </c>
      <c r="BR52" s="12">
        <f t="shared" si="63"/>
        <v>0</v>
      </c>
      <c r="BS52" s="11">
        <f t="shared" si="64"/>
        <v>0</v>
      </c>
      <c r="BT52" s="47">
        <v>200</v>
      </c>
      <c r="BU52" s="33">
        <f t="shared" si="22"/>
        <v>16.666666666666668</v>
      </c>
      <c r="BV52" s="47"/>
      <c r="BW52" s="47">
        <v>0</v>
      </c>
      <c r="BX52" s="33">
        <f t="shared" si="23"/>
        <v>0</v>
      </c>
      <c r="BY52" s="47"/>
      <c r="BZ52" s="42">
        <v>0</v>
      </c>
      <c r="CA52" s="33">
        <f t="shared" si="24"/>
        <v>0</v>
      </c>
      <c r="CB52" s="47"/>
      <c r="CC52" s="47">
        <v>0</v>
      </c>
      <c r="CD52" s="33">
        <f t="shared" si="25"/>
        <v>0</v>
      </c>
      <c r="CE52" s="47"/>
      <c r="CF52" s="11"/>
      <c r="CG52" s="33">
        <f t="shared" si="26"/>
        <v>0</v>
      </c>
      <c r="CH52" s="47">
        <v>0</v>
      </c>
      <c r="CI52" s="42">
        <v>0</v>
      </c>
      <c r="CJ52" s="33">
        <f t="shared" si="27"/>
        <v>0</v>
      </c>
      <c r="CK52" s="47"/>
      <c r="CL52" s="38">
        <v>0</v>
      </c>
      <c r="CM52" s="33">
        <f t="shared" si="28"/>
        <v>0</v>
      </c>
      <c r="CN52" s="47"/>
      <c r="CO52" s="47">
        <v>0</v>
      </c>
      <c r="CP52" s="33">
        <f t="shared" si="29"/>
        <v>0</v>
      </c>
      <c r="CQ52" s="47"/>
      <c r="CR52" s="47">
        <v>0</v>
      </c>
      <c r="CS52" s="33">
        <f t="shared" si="30"/>
        <v>0</v>
      </c>
      <c r="CT52" s="47"/>
      <c r="CU52" s="38">
        <v>0</v>
      </c>
      <c r="CV52" s="33">
        <f t="shared" si="31"/>
        <v>0</v>
      </c>
      <c r="CW52" s="47"/>
      <c r="CX52" s="42">
        <v>0</v>
      </c>
      <c r="CY52" s="33">
        <f t="shared" si="32"/>
        <v>0</v>
      </c>
      <c r="CZ52" s="47"/>
      <c r="DA52" s="42">
        <v>0</v>
      </c>
      <c r="DB52" s="33">
        <f t="shared" si="33"/>
        <v>0</v>
      </c>
      <c r="DC52" s="47"/>
      <c r="DD52" s="47">
        <v>0</v>
      </c>
      <c r="DE52" s="33">
        <f t="shared" si="34"/>
        <v>0</v>
      </c>
      <c r="DF52" s="47"/>
      <c r="DG52" s="47"/>
      <c r="DH52" s="12">
        <f t="shared" si="65"/>
        <v>5242.4699999999993</v>
      </c>
      <c r="DI52" s="33">
        <f t="shared" si="35"/>
        <v>436.87249999999995</v>
      </c>
      <c r="DJ52" s="12">
        <f t="shared" si="36"/>
        <v>0</v>
      </c>
      <c r="DK52" s="42">
        <v>0</v>
      </c>
      <c r="DL52" s="33">
        <f t="shared" si="37"/>
        <v>0</v>
      </c>
      <c r="DM52" s="47">
        <v>0</v>
      </c>
      <c r="DN52" s="47">
        <v>0</v>
      </c>
      <c r="DO52" s="33">
        <f t="shared" si="38"/>
        <v>0</v>
      </c>
      <c r="DP52" s="47"/>
      <c r="DQ52" s="42">
        <v>0</v>
      </c>
      <c r="DR52" s="33">
        <f t="shared" si="39"/>
        <v>0</v>
      </c>
      <c r="DS52" s="47">
        <v>0</v>
      </c>
      <c r="DT52" s="47">
        <v>0</v>
      </c>
      <c r="DU52" s="33">
        <f t="shared" si="40"/>
        <v>0</v>
      </c>
      <c r="DV52" s="47"/>
      <c r="DW52" s="42">
        <v>0</v>
      </c>
      <c r="DX52" s="33">
        <f t="shared" si="41"/>
        <v>0</v>
      </c>
      <c r="DY52" s="47">
        <v>0</v>
      </c>
      <c r="DZ52" s="47">
        <v>265</v>
      </c>
      <c r="EA52" s="33">
        <f t="shared" si="42"/>
        <v>22.083333333333332</v>
      </c>
      <c r="EB52" s="47"/>
      <c r="EC52" s="47"/>
      <c r="ED52" s="12">
        <f t="shared" si="66"/>
        <v>265</v>
      </c>
      <c r="EE52" s="33">
        <f t="shared" si="43"/>
        <v>22.083333333333332</v>
      </c>
      <c r="EF52" s="12"/>
      <c r="EI52" s="14"/>
      <c r="EK52" s="14"/>
      <c r="EL52" s="14"/>
      <c r="EN52" s="14"/>
    </row>
    <row r="53" spans="1:144" s="15" customFormat="1" ht="20.25" customHeight="1">
      <c r="A53" s="21">
        <v>44</v>
      </c>
      <c r="B53" s="73" t="s">
        <v>99</v>
      </c>
      <c r="C53" s="38">
        <v>1029.7</v>
      </c>
      <c r="D53" s="38"/>
      <c r="E53" s="42">
        <v>827.9</v>
      </c>
      <c r="F53" s="25">
        <f t="shared" si="67"/>
        <v>18755.7</v>
      </c>
      <c r="G53" s="33">
        <f t="shared" si="45"/>
        <v>1562.9750000000001</v>
      </c>
      <c r="H53" s="12">
        <f t="shared" si="68"/>
        <v>0</v>
      </c>
      <c r="I53" s="12">
        <f t="shared" si="46"/>
        <v>0</v>
      </c>
      <c r="J53" s="12">
        <f t="shared" si="47"/>
        <v>0</v>
      </c>
      <c r="K53" s="12">
        <f t="shared" si="2"/>
        <v>6443</v>
      </c>
      <c r="L53" s="33">
        <f t="shared" si="3"/>
        <v>536.91666666666663</v>
      </c>
      <c r="M53" s="12">
        <f t="shared" si="48"/>
        <v>0</v>
      </c>
      <c r="N53" s="12">
        <f t="shared" si="49"/>
        <v>0</v>
      </c>
      <c r="O53" s="12">
        <f t="shared" si="50"/>
        <v>0</v>
      </c>
      <c r="P53" s="12">
        <f t="shared" si="4"/>
        <v>2451.9</v>
      </c>
      <c r="Q53" s="33">
        <f t="shared" si="5"/>
        <v>204.32500000000002</v>
      </c>
      <c r="R53" s="12">
        <f t="shared" si="6"/>
        <v>0</v>
      </c>
      <c r="S53" s="12">
        <f t="shared" si="51"/>
        <v>0</v>
      </c>
      <c r="T53" s="11">
        <f t="shared" si="52"/>
        <v>0</v>
      </c>
      <c r="U53" s="47">
        <v>13.9</v>
      </c>
      <c r="V53" s="33">
        <f t="shared" si="7"/>
        <v>1.1583333333333334</v>
      </c>
      <c r="W53" s="47"/>
      <c r="X53" s="12">
        <f t="shared" si="53"/>
        <v>0</v>
      </c>
      <c r="Y53" s="11">
        <f t="shared" si="54"/>
        <v>0</v>
      </c>
      <c r="Z53" s="47">
        <v>1008.2</v>
      </c>
      <c r="AA53" s="33">
        <f t="shared" si="8"/>
        <v>84.016666666666666</v>
      </c>
      <c r="AB53" s="47"/>
      <c r="AC53" s="12">
        <f t="shared" si="55"/>
        <v>0</v>
      </c>
      <c r="AD53" s="11">
        <f t="shared" si="56"/>
        <v>0</v>
      </c>
      <c r="AE53" s="47">
        <v>2438</v>
      </c>
      <c r="AF53" s="33">
        <f t="shared" si="9"/>
        <v>203.16666666666666</v>
      </c>
      <c r="AG53" s="47"/>
      <c r="AH53" s="12">
        <f t="shared" si="57"/>
        <v>0</v>
      </c>
      <c r="AI53" s="11">
        <f t="shared" si="58"/>
        <v>0</v>
      </c>
      <c r="AJ53" s="47">
        <v>28</v>
      </c>
      <c r="AK53" s="33">
        <f t="shared" si="10"/>
        <v>2.3333333333333335</v>
      </c>
      <c r="AL53" s="47"/>
      <c r="AM53" s="12">
        <f t="shared" si="59"/>
        <v>0</v>
      </c>
      <c r="AN53" s="11">
        <f t="shared" si="60"/>
        <v>0</v>
      </c>
      <c r="AO53" s="47"/>
      <c r="AP53" s="33">
        <f t="shared" si="11"/>
        <v>0</v>
      </c>
      <c r="AQ53" s="47"/>
      <c r="AR53" s="12" t="e">
        <f t="shared" si="61"/>
        <v>#DIV/0!</v>
      </c>
      <c r="AS53" s="11" t="e">
        <f t="shared" si="62"/>
        <v>#DIV/0!</v>
      </c>
      <c r="AT53" s="38">
        <v>0</v>
      </c>
      <c r="AU53" s="33">
        <f t="shared" si="12"/>
        <v>0</v>
      </c>
      <c r="AV53" s="47">
        <v>0</v>
      </c>
      <c r="AW53" s="38">
        <v>0</v>
      </c>
      <c r="AX53" s="33">
        <f t="shared" si="13"/>
        <v>0</v>
      </c>
      <c r="AY53" s="47"/>
      <c r="AZ53" s="48">
        <v>12312.7</v>
      </c>
      <c r="BA53" s="33">
        <f t="shared" si="14"/>
        <v>1026.0583333333334</v>
      </c>
      <c r="BB53" s="47"/>
      <c r="BC53" s="38">
        <v>0</v>
      </c>
      <c r="BD53" s="33">
        <f t="shared" si="15"/>
        <v>0</v>
      </c>
      <c r="BE53" s="13"/>
      <c r="BF53" s="42">
        <v>0</v>
      </c>
      <c r="BG53" s="33">
        <f t="shared" si="16"/>
        <v>0</v>
      </c>
      <c r="BH53" s="47"/>
      <c r="BI53" s="38">
        <v>0</v>
      </c>
      <c r="BJ53" s="33">
        <f t="shared" si="17"/>
        <v>0</v>
      </c>
      <c r="BK53" s="47">
        <v>0</v>
      </c>
      <c r="BL53" s="38">
        <v>0</v>
      </c>
      <c r="BM53" s="33">
        <f t="shared" si="18"/>
        <v>0</v>
      </c>
      <c r="BN53" s="47">
        <v>0</v>
      </c>
      <c r="BO53" s="12">
        <f t="shared" si="19"/>
        <v>0</v>
      </c>
      <c r="BP53" s="33">
        <f t="shared" si="20"/>
        <v>0</v>
      </c>
      <c r="BQ53" s="12">
        <f t="shared" si="21"/>
        <v>0</v>
      </c>
      <c r="BR53" s="12" t="e">
        <f t="shared" si="63"/>
        <v>#DIV/0!</v>
      </c>
      <c r="BS53" s="11" t="e">
        <f t="shared" si="64"/>
        <v>#DIV/0!</v>
      </c>
      <c r="BT53" s="47">
        <v>0</v>
      </c>
      <c r="BU53" s="33">
        <f t="shared" si="22"/>
        <v>0</v>
      </c>
      <c r="BV53" s="47"/>
      <c r="BW53" s="47">
        <v>0</v>
      </c>
      <c r="BX53" s="33">
        <f t="shared" si="23"/>
        <v>0</v>
      </c>
      <c r="BY53" s="47"/>
      <c r="BZ53" s="42">
        <v>0</v>
      </c>
      <c r="CA53" s="33">
        <f t="shared" si="24"/>
        <v>0</v>
      </c>
      <c r="CB53" s="47"/>
      <c r="CC53" s="47">
        <v>0</v>
      </c>
      <c r="CD53" s="33">
        <f t="shared" si="25"/>
        <v>0</v>
      </c>
      <c r="CE53" s="47"/>
      <c r="CF53" s="11"/>
      <c r="CG53" s="33">
        <f t="shared" si="26"/>
        <v>0</v>
      </c>
      <c r="CH53" s="47">
        <v>0</v>
      </c>
      <c r="CI53" s="42">
        <v>0</v>
      </c>
      <c r="CJ53" s="33">
        <f t="shared" si="27"/>
        <v>0</v>
      </c>
      <c r="CK53" s="47"/>
      <c r="CL53" s="38">
        <v>0</v>
      </c>
      <c r="CM53" s="33">
        <f t="shared" si="28"/>
        <v>0</v>
      </c>
      <c r="CN53" s="47"/>
      <c r="CO53" s="47">
        <v>554.70000000000005</v>
      </c>
      <c r="CP53" s="33">
        <f t="shared" si="29"/>
        <v>46.225000000000001</v>
      </c>
      <c r="CQ53" s="47"/>
      <c r="CR53" s="47">
        <v>554.70000000000005</v>
      </c>
      <c r="CS53" s="33">
        <f t="shared" si="30"/>
        <v>46.225000000000001</v>
      </c>
      <c r="CT53" s="47"/>
      <c r="CU53" s="38">
        <v>0</v>
      </c>
      <c r="CV53" s="33">
        <f t="shared" si="31"/>
        <v>0</v>
      </c>
      <c r="CW53" s="47"/>
      <c r="CX53" s="42">
        <v>0</v>
      </c>
      <c r="CY53" s="33">
        <f t="shared" si="32"/>
        <v>0</v>
      </c>
      <c r="CZ53" s="47"/>
      <c r="DA53" s="42">
        <v>0</v>
      </c>
      <c r="DB53" s="33">
        <f t="shared" si="33"/>
        <v>0</v>
      </c>
      <c r="DC53" s="47"/>
      <c r="DD53" s="47">
        <v>2400.1999999999998</v>
      </c>
      <c r="DE53" s="33">
        <f t="shared" si="34"/>
        <v>200.01666666666665</v>
      </c>
      <c r="DF53" s="47"/>
      <c r="DG53" s="47"/>
      <c r="DH53" s="12">
        <f t="shared" si="65"/>
        <v>18755.7</v>
      </c>
      <c r="DI53" s="33">
        <f t="shared" si="35"/>
        <v>1562.9750000000001</v>
      </c>
      <c r="DJ53" s="12">
        <f t="shared" si="36"/>
        <v>0</v>
      </c>
      <c r="DK53" s="42">
        <v>0</v>
      </c>
      <c r="DL53" s="33">
        <f t="shared" si="37"/>
        <v>0</v>
      </c>
      <c r="DM53" s="47">
        <v>0</v>
      </c>
      <c r="DN53" s="47">
        <v>0</v>
      </c>
      <c r="DO53" s="33">
        <f t="shared" si="38"/>
        <v>0</v>
      </c>
      <c r="DP53" s="47"/>
      <c r="DQ53" s="42">
        <v>0</v>
      </c>
      <c r="DR53" s="33">
        <f t="shared" si="39"/>
        <v>0</v>
      </c>
      <c r="DS53" s="47">
        <v>0</v>
      </c>
      <c r="DT53" s="47">
        <v>0</v>
      </c>
      <c r="DU53" s="33">
        <f t="shared" si="40"/>
        <v>0</v>
      </c>
      <c r="DV53" s="47"/>
      <c r="DW53" s="42">
        <v>0</v>
      </c>
      <c r="DX53" s="33">
        <f t="shared" si="41"/>
        <v>0</v>
      </c>
      <c r="DY53" s="47">
        <v>0</v>
      </c>
      <c r="DZ53" s="47">
        <v>0</v>
      </c>
      <c r="EA53" s="33">
        <f t="shared" si="42"/>
        <v>0</v>
      </c>
      <c r="EB53" s="47"/>
      <c r="EC53" s="47"/>
      <c r="ED53" s="12">
        <f t="shared" si="66"/>
        <v>0</v>
      </c>
      <c r="EE53" s="33">
        <f t="shared" si="43"/>
        <v>0</v>
      </c>
      <c r="EF53" s="12"/>
      <c r="EI53" s="14"/>
      <c r="EK53" s="14"/>
      <c r="EL53" s="14"/>
      <c r="EN53" s="14"/>
    </row>
    <row r="54" spans="1:144" s="15" customFormat="1" ht="20.25" customHeight="1">
      <c r="A54" s="21">
        <v>45</v>
      </c>
      <c r="B54" s="73" t="s">
        <v>100</v>
      </c>
      <c r="C54" s="38">
        <v>1244.5999999999999</v>
      </c>
      <c r="D54" s="38"/>
      <c r="E54" s="42">
        <v>0</v>
      </c>
      <c r="F54" s="25">
        <f t="shared" si="67"/>
        <v>19397.400000000001</v>
      </c>
      <c r="G54" s="33">
        <f t="shared" si="45"/>
        <v>1616.45</v>
      </c>
      <c r="H54" s="12">
        <f t="shared" si="68"/>
        <v>0</v>
      </c>
      <c r="I54" s="12">
        <f t="shared" si="46"/>
        <v>0</v>
      </c>
      <c r="J54" s="12">
        <f t="shared" si="47"/>
        <v>0</v>
      </c>
      <c r="K54" s="12">
        <f t="shared" si="2"/>
        <v>4459</v>
      </c>
      <c r="L54" s="33">
        <f t="shared" si="3"/>
        <v>371.58333333333331</v>
      </c>
      <c r="M54" s="12">
        <f t="shared" si="48"/>
        <v>0</v>
      </c>
      <c r="N54" s="12">
        <f t="shared" si="49"/>
        <v>0</v>
      </c>
      <c r="O54" s="12">
        <f t="shared" si="50"/>
        <v>0</v>
      </c>
      <c r="P54" s="12">
        <f t="shared" si="4"/>
        <v>2303</v>
      </c>
      <c r="Q54" s="33">
        <f t="shared" si="5"/>
        <v>191.91666666666666</v>
      </c>
      <c r="R54" s="12">
        <f t="shared" si="6"/>
        <v>0</v>
      </c>
      <c r="S54" s="12">
        <f t="shared" si="51"/>
        <v>0</v>
      </c>
      <c r="T54" s="11">
        <f t="shared" si="52"/>
        <v>0</v>
      </c>
      <c r="U54" s="47">
        <v>7.4</v>
      </c>
      <c r="V54" s="33">
        <f t="shared" si="7"/>
        <v>0.6166666666666667</v>
      </c>
      <c r="W54" s="47"/>
      <c r="X54" s="12">
        <f t="shared" si="53"/>
        <v>0</v>
      </c>
      <c r="Y54" s="11">
        <f t="shared" si="54"/>
        <v>0</v>
      </c>
      <c r="Z54" s="47">
        <v>1092</v>
      </c>
      <c r="AA54" s="33">
        <f t="shared" si="8"/>
        <v>91</v>
      </c>
      <c r="AB54" s="47"/>
      <c r="AC54" s="12">
        <f t="shared" si="55"/>
        <v>0</v>
      </c>
      <c r="AD54" s="11">
        <f t="shared" si="56"/>
        <v>0</v>
      </c>
      <c r="AE54" s="47">
        <v>2295.6</v>
      </c>
      <c r="AF54" s="33">
        <f t="shared" si="9"/>
        <v>191.29999999999998</v>
      </c>
      <c r="AG54" s="47"/>
      <c r="AH54" s="12">
        <f t="shared" si="57"/>
        <v>0</v>
      </c>
      <c r="AI54" s="11">
        <f t="shared" si="58"/>
        <v>0</v>
      </c>
      <c r="AJ54" s="47">
        <v>64</v>
      </c>
      <c r="AK54" s="33">
        <f t="shared" si="10"/>
        <v>5.333333333333333</v>
      </c>
      <c r="AL54" s="47"/>
      <c r="AM54" s="12">
        <f t="shared" si="59"/>
        <v>0</v>
      </c>
      <c r="AN54" s="11">
        <f t="shared" si="60"/>
        <v>0</v>
      </c>
      <c r="AO54" s="47"/>
      <c r="AP54" s="33">
        <f t="shared" si="11"/>
        <v>0</v>
      </c>
      <c r="AQ54" s="47"/>
      <c r="AR54" s="12" t="e">
        <f t="shared" si="61"/>
        <v>#DIV/0!</v>
      </c>
      <c r="AS54" s="11" t="e">
        <f t="shared" si="62"/>
        <v>#DIV/0!</v>
      </c>
      <c r="AT54" s="38">
        <v>0</v>
      </c>
      <c r="AU54" s="33">
        <f t="shared" si="12"/>
        <v>0</v>
      </c>
      <c r="AV54" s="47">
        <v>0</v>
      </c>
      <c r="AW54" s="38">
        <v>0</v>
      </c>
      <c r="AX54" s="33">
        <f t="shared" si="13"/>
        <v>0</v>
      </c>
      <c r="AY54" s="47"/>
      <c r="AZ54" s="48">
        <v>14938.4</v>
      </c>
      <c r="BA54" s="33">
        <f t="shared" si="14"/>
        <v>1244.8666666666666</v>
      </c>
      <c r="BB54" s="47"/>
      <c r="BC54" s="38">
        <v>0</v>
      </c>
      <c r="BD54" s="33">
        <f t="shared" si="15"/>
        <v>0</v>
      </c>
      <c r="BE54" s="13"/>
      <c r="BF54" s="42">
        <v>0</v>
      </c>
      <c r="BG54" s="33">
        <f t="shared" si="16"/>
        <v>0</v>
      </c>
      <c r="BH54" s="47"/>
      <c r="BI54" s="38">
        <v>0</v>
      </c>
      <c r="BJ54" s="33">
        <f t="shared" si="17"/>
        <v>0</v>
      </c>
      <c r="BK54" s="47">
        <v>0</v>
      </c>
      <c r="BL54" s="38">
        <v>0</v>
      </c>
      <c r="BM54" s="33">
        <f t="shared" si="18"/>
        <v>0</v>
      </c>
      <c r="BN54" s="47">
        <v>0</v>
      </c>
      <c r="BO54" s="12">
        <f t="shared" si="19"/>
        <v>400</v>
      </c>
      <c r="BP54" s="33">
        <f t="shared" si="20"/>
        <v>33.333333333333336</v>
      </c>
      <c r="BQ54" s="12">
        <f t="shared" si="21"/>
        <v>0</v>
      </c>
      <c r="BR54" s="12">
        <f t="shared" si="63"/>
        <v>0</v>
      </c>
      <c r="BS54" s="11">
        <f t="shared" si="64"/>
        <v>0</v>
      </c>
      <c r="BT54" s="47">
        <v>200</v>
      </c>
      <c r="BU54" s="33">
        <f t="shared" si="22"/>
        <v>16.666666666666668</v>
      </c>
      <c r="BV54" s="47"/>
      <c r="BW54" s="47">
        <v>0</v>
      </c>
      <c r="BX54" s="33">
        <f t="shared" si="23"/>
        <v>0</v>
      </c>
      <c r="BY54" s="47"/>
      <c r="BZ54" s="42">
        <v>0</v>
      </c>
      <c r="CA54" s="33">
        <f t="shared" si="24"/>
        <v>0</v>
      </c>
      <c r="CB54" s="47"/>
      <c r="CC54" s="47">
        <v>200</v>
      </c>
      <c r="CD54" s="33">
        <f t="shared" si="25"/>
        <v>16.666666666666668</v>
      </c>
      <c r="CE54" s="47"/>
      <c r="CF54" s="11"/>
      <c r="CG54" s="33">
        <f t="shared" si="26"/>
        <v>0</v>
      </c>
      <c r="CH54" s="47">
        <v>0</v>
      </c>
      <c r="CI54" s="42">
        <v>0</v>
      </c>
      <c r="CJ54" s="33">
        <f t="shared" si="27"/>
        <v>0</v>
      </c>
      <c r="CK54" s="47"/>
      <c r="CL54" s="38">
        <v>0</v>
      </c>
      <c r="CM54" s="33">
        <f t="shared" si="28"/>
        <v>0</v>
      </c>
      <c r="CN54" s="47"/>
      <c r="CO54" s="47">
        <v>600</v>
      </c>
      <c r="CP54" s="33">
        <f t="shared" si="29"/>
        <v>50</v>
      </c>
      <c r="CQ54" s="47"/>
      <c r="CR54" s="47">
        <v>0</v>
      </c>
      <c r="CS54" s="33">
        <f t="shared" si="30"/>
        <v>0</v>
      </c>
      <c r="CT54" s="47"/>
      <c r="CU54" s="38">
        <v>0</v>
      </c>
      <c r="CV54" s="33">
        <f t="shared" si="31"/>
        <v>0</v>
      </c>
      <c r="CW54" s="47"/>
      <c r="CX54" s="42">
        <v>0</v>
      </c>
      <c r="CY54" s="33">
        <f t="shared" si="32"/>
        <v>0</v>
      </c>
      <c r="CZ54" s="47"/>
      <c r="DA54" s="42">
        <v>0</v>
      </c>
      <c r="DB54" s="33">
        <f t="shared" si="33"/>
        <v>0</v>
      </c>
      <c r="DC54" s="47"/>
      <c r="DD54" s="47">
        <v>0</v>
      </c>
      <c r="DE54" s="33">
        <f t="shared" si="34"/>
        <v>0</v>
      </c>
      <c r="DF54" s="47"/>
      <c r="DG54" s="47"/>
      <c r="DH54" s="12">
        <f t="shared" si="65"/>
        <v>19397.400000000001</v>
      </c>
      <c r="DI54" s="33">
        <f t="shared" si="35"/>
        <v>1616.45</v>
      </c>
      <c r="DJ54" s="12">
        <f t="shared" si="36"/>
        <v>0</v>
      </c>
      <c r="DK54" s="42">
        <v>0</v>
      </c>
      <c r="DL54" s="33">
        <f t="shared" si="37"/>
        <v>0</v>
      </c>
      <c r="DM54" s="47">
        <v>0</v>
      </c>
      <c r="DN54" s="47">
        <v>0</v>
      </c>
      <c r="DO54" s="33">
        <f t="shared" si="38"/>
        <v>0</v>
      </c>
      <c r="DP54" s="47"/>
      <c r="DQ54" s="42">
        <v>0</v>
      </c>
      <c r="DR54" s="33">
        <f t="shared" si="39"/>
        <v>0</v>
      </c>
      <c r="DS54" s="47">
        <v>0</v>
      </c>
      <c r="DT54" s="47">
        <v>0</v>
      </c>
      <c r="DU54" s="33">
        <f t="shared" si="40"/>
        <v>0</v>
      </c>
      <c r="DV54" s="47"/>
      <c r="DW54" s="42">
        <v>0</v>
      </c>
      <c r="DX54" s="33">
        <f t="shared" si="41"/>
        <v>0</v>
      </c>
      <c r="DY54" s="47">
        <v>0</v>
      </c>
      <c r="DZ54" s="47">
        <v>1500</v>
      </c>
      <c r="EA54" s="33">
        <f t="shared" si="42"/>
        <v>125</v>
      </c>
      <c r="EB54" s="47"/>
      <c r="EC54" s="47"/>
      <c r="ED54" s="12">
        <f t="shared" si="66"/>
        <v>1500</v>
      </c>
      <c r="EE54" s="33">
        <f t="shared" si="43"/>
        <v>125</v>
      </c>
      <c r="EF54" s="12"/>
      <c r="EI54" s="14"/>
      <c r="EK54" s="14"/>
      <c r="EL54" s="14"/>
      <c r="EN54" s="14"/>
    </row>
    <row r="55" spans="1:144" s="15" customFormat="1" ht="20.25" customHeight="1">
      <c r="A55" s="21">
        <v>46</v>
      </c>
      <c r="B55" s="73" t="s">
        <v>101</v>
      </c>
      <c r="C55" s="38">
        <v>510</v>
      </c>
      <c r="D55" s="38"/>
      <c r="E55" s="42">
        <v>0</v>
      </c>
      <c r="F55" s="25">
        <f t="shared" si="67"/>
        <v>4917.7</v>
      </c>
      <c r="G55" s="33">
        <f t="shared" si="45"/>
        <v>409.80833333333334</v>
      </c>
      <c r="H55" s="12">
        <f t="shared" si="68"/>
        <v>0</v>
      </c>
      <c r="I55" s="12">
        <f t="shared" si="46"/>
        <v>0</v>
      </c>
      <c r="J55" s="12">
        <f t="shared" si="47"/>
        <v>0</v>
      </c>
      <c r="K55" s="12">
        <f t="shared" si="2"/>
        <v>1294.6999999999998</v>
      </c>
      <c r="L55" s="33">
        <f t="shared" si="3"/>
        <v>107.89166666666665</v>
      </c>
      <c r="M55" s="12">
        <f t="shared" si="48"/>
        <v>0</v>
      </c>
      <c r="N55" s="12">
        <f t="shared" si="49"/>
        <v>0</v>
      </c>
      <c r="O55" s="12">
        <f t="shared" si="50"/>
        <v>0</v>
      </c>
      <c r="P55" s="12">
        <f t="shared" si="4"/>
        <v>724.69999999999993</v>
      </c>
      <c r="Q55" s="33">
        <f t="shared" si="5"/>
        <v>60.391666666666659</v>
      </c>
      <c r="R55" s="12">
        <f t="shared" si="6"/>
        <v>0</v>
      </c>
      <c r="S55" s="12">
        <f t="shared" si="51"/>
        <v>0</v>
      </c>
      <c r="T55" s="11">
        <f t="shared" si="52"/>
        <v>0</v>
      </c>
      <c r="U55" s="47">
        <v>0.4</v>
      </c>
      <c r="V55" s="33">
        <f t="shared" si="7"/>
        <v>3.3333333333333333E-2</v>
      </c>
      <c r="W55" s="47"/>
      <c r="X55" s="12">
        <f t="shared" si="53"/>
        <v>0</v>
      </c>
      <c r="Y55" s="11">
        <f t="shared" si="54"/>
        <v>0</v>
      </c>
      <c r="Z55" s="47">
        <v>240</v>
      </c>
      <c r="AA55" s="33">
        <f t="shared" si="8"/>
        <v>20</v>
      </c>
      <c r="AB55" s="47"/>
      <c r="AC55" s="12">
        <f t="shared" si="55"/>
        <v>0</v>
      </c>
      <c r="AD55" s="11">
        <f t="shared" si="56"/>
        <v>0</v>
      </c>
      <c r="AE55" s="47">
        <v>724.3</v>
      </c>
      <c r="AF55" s="33">
        <f t="shared" si="9"/>
        <v>60.358333333333327</v>
      </c>
      <c r="AG55" s="47"/>
      <c r="AH55" s="12">
        <f t="shared" si="57"/>
        <v>0</v>
      </c>
      <c r="AI55" s="11">
        <f t="shared" si="58"/>
        <v>0</v>
      </c>
      <c r="AJ55" s="47">
        <v>0</v>
      </c>
      <c r="AK55" s="33">
        <f t="shared" si="10"/>
        <v>0</v>
      </c>
      <c r="AL55" s="47"/>
      <c r="AM55" s="12" t="e">
        <f t="shared" si="59"/>
        <v>#DIV/0!</v>
      </c>
      <c r="AN55" s="11" t="e">
        <f t="shared" si="60"/>
        <v>#DIV/0!</v>
      </c>
      <c r="AO55" s="47"/>
      <c r="AP55" s="33">
        <f t="shared" si="11"/>
        <v>0</v>
      </c>
      <c r="AQ55" s="47"/>
      <c r="AR55" s="12" t="e">
        <f t="shared" si="61"/>
        <v>#DIV/0!</v>
      </c>
      <c r="AS55" s="11" t="e">
        <f t="shared" si="62"/>
        <v>#DIV/0!</v>
      </c>
      <c r="AT55" s="38">
        <v>0</v>
      </c>
      <c r="AU55" s="33">
        <f t="shared" si="12"/>
        <v>0</v>
      </c>
      <c r="AV55" s="47">
        <v>0</v>
      </c>
      <c r="AW55" s="38">
        <v>0</v>
      </c>
      <c r="AX55" s="33">
        <f t="shared" si="13"/>
        <v>0</v>
      </c>
      <c r="AY55" s="47"/>
      <c r="AZ55" s="48">
        <v>3623</v>
      </c>
      <c r="BA55" s="33">
        <f t="shared" si="14"/>
        <v>301.91666666666669</v>
      </c>
      <c r="BB55" s="47"/>
      <c r="BC55" s="38">
        <v>0</v>
      </c>
      <c r="BD55" s="33">
        <f t="shared" si="15"/>
        <v>0</v>
      </c>
      <c r="BE55" s="13"/>
      <c r="BF55" s="42">
        <v>0</v>
      </c>
      <c r="BG55" s="33">
        <f t="shared" si="16"/>
        <v>0</v>
      </c>
      <c r="BH55" s="47"/>
      <c r="BI55" s="38">
        <v>0</v>
      </c>
      <c r="BJ55" s="33">
        <f t="shared" si="17"/>
        <v>0</v>
      </c>
      <c r="BK55" s="47">
        <v>0</v>
      </c>
      <c r="BL55" s="38">
        <v>0</v>
      </c>
      <c r="BM55" s="33">
        <f t="shared" si="18"/>
        <v>0</v>
      </c>
      <c r="BN55" s="47">
        <v>0</v>
      </c>
      <c r="BO55" s="12">
        <f t="shared" si="19"/>
        <v>330</v>
      </c>
      <c r="BP55" s="33">
        <f t="shared" si="20"/>
        <v>27.5</v>
      </c>
      <c r="BQ55" s="12">
        <f t="shared" si="21"/>
        <v>0</v>
      </c>
      <c r="BR55" s="12">
        <f t="shared" si="63"/>
        <v>0</v>
      </c>
      <c r="BS55" s="11">
        <f t="shared" si="64"/>
        <v>0</v>
      </c>
      <c r="BT55" s="47">
        <v>330</v>
      </c>
      <c r="BU55" s="33">
        <f t="shared" si="22"/>
        <v>27.5</v>
      </c>
      <c r="BV55" s="47"/>
      <c r="BW55" s="47">
        <v>0</v>
      </c>
      <c r="BX55" s="33">
        <f t="shared" si="23"/>
        <v>0</v>
      </c>
      <c r="BY55" s="47"/>
      <c r="BZ55" s="42">
        <v>0</v>
      </c>
      <c r="CA55" s="33">
        <f t="shared" si="24"/>
        <v>0</v>
      </c>
      <c r="CB55" s="47"/>
      <c r="CC55" s="47">
        <v>0</v>
      </c>
      <c r="CD55" s="33">
        <f t="shared" si="25"/>
        <v>0</v>
      </c>
      <c r="CE55" s="47"/>
      <c r="CF55" s="11"/>
      <c r="CG55" s="33">
        <f t="shared" si="26"/>
        <v>0</v>
      </c>
      <c r="CH55" s="47">
        <v>0</v>
      </c>
      <c r="CI55" s="42">
        <v>0</v>
      </c>
      <c r="CJ55" s="33">
        <f t="shared" si="27"/>
        <v>0</v>
      </c>
      <c r="CK55" s="47"/>
      <c r="CL55" s="38">
        <v>0</v>
      </c>
      <c r="CM55" s="33">
        <f t="shared" si="28"/>
        <v>0</v>
      </c>
      <c r="CN55" s="47"/>
      <c r="CO55" s="47">
        <v>0</v>
      </c>
      <c r="CP55" s="33">
        <f t="shared" si="29"/>
        <v>0</v>
      </c>
      <c r="CQ55" s="47"/>
      <c r="CR55" s="47">
        <v>0</v>
      </c>
      <c r="CS55" s="33">
        <f t="shared" si="30"/>
        <v>0</v>
      </c>
      <c r="CT55" s="47"/>
      <c r="CU55" s="38">
        <v>0</v>
      </c>
      <c r="CV55" s="33">
        <f t="shared" si="31"/>
        <v>0</v>
      </c>
      <c r="CW55" s="47"/>
      <c r="CX55" s="42">
        <v>0</v>
      </c>
      <c r="CY55" s="33">
        <f t="shared" si="32"/>
        <v>0</v>
      </c>
      <c r="CZ55" s="47"/>
      <c r="DA55" s="42">
        <v>0</v>
      </c>
      <c r="DB55" s="33">
        <f t="shared" si="33"/>
        <v>0</v>
      </c>
      <c r="DC55" s="47"/>
      <c r="DD55" s="47">
        <v>0</v>
      </c>
      <c r="DE55" s="33">
        <f t="shared" si="34"/>
        <v>0</v>
      </c>
      <c r="DF55" s="47"/>
      <c r="DG55" s="47"/>
      <c r="DH55" s="12">
        <f t="shared" si="65"/>
        <v>4917.7</v>
      </c>
      <c r="DI55" s="33">
        <f t="shared" si="35"/>
        <v>409.80833333333334</v>
      </c>
      <c r="DJ55" s="12">
        <f t="shared" si="36"/>
        <v>0</v>
      </c>
      <c r="DK55" s="42">
        <v>0</v>
      </c>
      <c r="DL55" s="33">
        <f t="shared" si="37"/>
        <v>0</v>
      </c>
      <c r="DM55" s="47">
        <v>0</v>
      </c>
      <c r="DN55" s="47">
        <v>0</v>
      </c>
      <c r="DO55" s="33">
        <f t="shared" si="38"/>
        <v>0</v>
      </c>
      <c r="DP55" s="47"/>
      <c r="DQ55" s="42">
        <v>0</v>
      </c>
      <c r="DR55" s="33">
        <f t="shared" si="39"/>
        <v>0</v>
      </c>
      <c r="DS55" s="47">
        <v>0</v>
      </c>
      <c r="DT55" s="47">
        <v>0</v>
      </c>
      <c r="DU55" s="33">
        <f t="shared" si="40"/>
        <v>0</v>
      </c>
      <c r="DV55" s="47"/>
      <c r="DW55" s="42">
        <v>0</v>
      </c>
      <c r="DX55" s="33">
        <f t="shared" si="41"/>
        <v>0</v>
      </c>
      <c r="DY55" s="47">
        <v>0</v>
      </c>
      <c r="DZ55" s="47">
        <v>250</v>
      </c>
      <c r="EA55" s="33">
        <f t="shared" si="42"/>
        <v>20.833333333333332</v>
      </c>
      <c r="EB55" s="47"/>
      <c r="EC55" s="47"/>
      <c r="ED55" s="12">
        <f t="shared" si="66"/>
        <v>250</v>
      </c>
      <c r="EE55" s="33">
        <f t="shared" si="43"/>
        <v>20.833333333333332</v>
      </c>
      <c r="EF55" s="12"/>
      <c r="EI55" s="14"/>
      <c r="EK55" s="14"/>
      <c r="EL55" s="14"/>
      <c r="EN55" s="14"/>
    </row>
    <row r="56" spans="1:144" s="15" customFormat="1" ht="20.25" customHeight="1">
      <c r="A56" s="21">
        <v>47</v>
      </c>
      <c r="B56" s="73" t="s">
        <v>102</v>
      </c>
      <c r="C56" s="38">
        <v>2295.9</v>
      </c>
      <c r="D56" s="38"/>
      <c r="E56" s="42">
        <v>0</v>
      </c>
      <c r="F56" s="25">
        <f t="shared" si="67"/>
        <v>13515.1</v>
      </c>
      <c r="G56" s="33">
        <f t="shared" si="45"/>
        <v>1126.2583333333334</v>
      </c>
      <c r="H56" s="12">
        <f t="shared" si="68"/>
        <v>0</v>
      </c>
      <c r="I56" s="12">
        <f t="shared" si="46"/>
        <v>0</v>
      </c>
      <c r="J56" s="12">
        <f t="shared" si="47"/>
        <v>0</v>
      </c>
      <c r="K56" s="12">
        <f t="shared" si="2"/>
        <v>2360</v>
      </c>
      <c r="L56" s="33">
        <f t="shared" si="3"/>
        <v>196.66666666666666</v>
      </c>
      <c r="M56" s="12">
        <f t="shared" si="48"/>
        <v>0</v>
      </c>
      <c r="N56" s="12">
        <f t="shared" si="49"/>
        <v>0</v>
      </c>
      <c r="O56" s="12">
        <f t="shared" si="50"/>
        <v>0</v>
      </c>
      <c r="P56" s="12">
        <f t="shared" si="4"/>
        <v>1236</v>
      </c>
      <c r="Q56" s="33">
        <f t="shared" si="5"/>
        <v>103</v>
      </c>
      <c r="R56" s="12">
        <f t="shared" si="6"/>
        <v>0</v>
      </c>
      <c r="S56" s="12">
        <f t="shared" si="51"/>
        <v>0</v>
      </c>
      <c r="T56" s="11">
        <f t="shared" si="52"/>
        <v>0</v>
      </c>
      <c r="U56" s="47">
        <v>4</v>
      </c>
      <c r="V56" s="33">
        <f t="shared" si="7"/>
        <v>0.33333333333333331</v>
      </c>
      <c r="W56" s="47"/>
      <c r="X56" s="12">
        <f t="shared" si="53"/>
        <v>0</v>
      </c>
      <c r="Y56" s="11">
        <f t="shared" si="54"/>
        <v>0</v>
      </c>
      <c r="Z56" s="47">
        <v>644</v>
      </c>
      <c r="AA56" s="33">
        <f t="shared" si="8"/>
        <v>53.666666666666664</v>
      </c>
      <c r="AB56" s="47"/>
      <c r="AC56" s="12">
        <f t="shared" si="55"/>
        <v>0</v>
      </c>
      <c r="AD56" s="11">
        <f t="shared" si="56"/>
        <v>0</v>
      </c>
      <c r="AE56" s="47">
        <v>1232</v>
      </c>
      <c r="AF56" s="33">
        <f t="shared" si="9"/>
        <v>102.66666666666667</v>
      </c>
      <c r="AG56" s="47"/>
      <c r="AH56" s="12">
        <f t="shared" si="57"/>
        <v>0</v>
      </c>
      <c r="AI56" s="11">
        <f t="shared" si="58"/>
        <v>0</v>
      </c>
      <c r="AJ56" s="47">
        <v>20</v>
      </c>
      <c r="AK56" s="33">
        <f t="shared" si="10"/>
        <v>1.6666666666666667</v>
      </c>
      <c r="AL56" s="47"/>
      <c r="AM56" s="12">
        <f t="shared" si="59"/>
        <v>0</v>
      </c>
      <c r="AN56" s="11">
        <f t="shared" si="60"/>
        <v>0</v>
      </c>
      <c r="AO56" s="47"/>
      <c r="AP56" s="33">
        <f t="shared" si="11"/>
        <v>0</v>
      </c>
      <c r="AQ56" s="47"/>
      <c r="AR56" s="12" t="e">
        <f t="shared" si="61"/>
        <v>#DIV/0!</v>
      </c>
      <c r="AS56" s="11" t="e">
        <f t="shared" si="62"/>
        <v>#DIV/0!</v>
      </c>
      <c r="AT56" s="38">
        <v>0</v>
      </c>
      <c r="AU56" s="33">
        <f t="shared" si="12"/>
        <v>0</v>
      </c>
      <c r="AV56" s="47">
        <v>0</v>
      </c>
      <c r="AW56" s="38">
        <v>0</v>
      </c>
      <c r="AX56" s="33">
        <f t="shared" si="13"/>
        <v>0</v>
      </c>
      <c r="AY56" s="47"/>
      <c r="AZ56" s="48">
        <v>11155.1</v>
      </c>
      <c r="BA56" s="33">
        <f t="shared" si="14"/>
        <v>929.5916666666667</v>
      </c>
      <c r="BB56" s="47"/>
      <c r="BC56" s="38">
        <v>0</v>
      </c>
      <c r="BD56" s="33">
        <f t="shared" si="15"/>
        <v>0</v>
      </c>
      <c r="BE56" s="13"/>
      <c r="BF56" s="42">
        <v>0</v>
      </c>
      <c r="BG56" s="33">
        <f t="shared" si="16"/>
        <v>0</v>
      </c>
      <c r="BH56" s="47"/>
      <c r="BI56" s="38">
        <v>0</v>
      </c>
      <c r="BJ56" s="33">
        <f t="shared" si="17"/>
        <v>0</v>
      </c>
      <c r="BK56" s="47">
        <v>0</v>
      </c>
      <c r="BL56" s="38">
        <v>0</v>
      </c>
      <c r="BM56" s="33">
        <f t="shared" si="18"/>
        <v>0</v>
      </c>
      <c r="BN56" s="47">
        <v>0</v>
      </c>
      <c r="BO56" s="12">
        <f t="shared" si="19"/>
        <v>460</v>
      </c>
      <c r="BP56" s="33">
        <f t="shared" si="20"/>
        <v>38.333333333333336</v>
      </c>
      <c r="BQ56" s="12">
        <f t="shared" si="21"/>
        <v>0</v>
      </c>
      <c r="BR56" s="12">
        <f t="shared" si="63"/>
        <v>0</v>
      </c>
      <c r="BS56" s="11">
        <f t="shared" si="64"/>
        <v>0</v>
      </c>
      <c r="BT56" s="47">
        <v>340</v>
      </c>
      <c r="BU56" s="33">
        <f t="shared" si="22"/>
        <v>28.333333333333332</v>
      </c>
      <c r="BV56" s="47"/>
      <c r="BW56" s="47">
        <v>0</v>
      </c>
      <c r="BX56" s="33">
        <f t="shared" si="23"/>
        <v>0</v>
      </c>
      <c r="BY56" s="47"/>
      <c r="BZ56" s="42">
        <v>0</v>
      </c>
      <c r="CA56" s="33">
        <f t="shared" si="24"/>
        <v>0</v>
      </c>
      <c r="CB56" s="47"/>
      <c r="CC56" s="47">
        <v>120</v>
      </c>
      <c r="CD56" s="33">
        <f t="shared" si="25"/>
        <v>10</v>
      </c>
      <c r="CE56" s="47"/>
      <c r="CF56" s="11"/>
      <c r="CG56" s="33">
        <f t="shared" si="26"/>
        <v>0</v>
      </c>
      <c r="CH56" s="47">
        <v>0</v>
      </c>
      <c r="CI56" s="42">
        <v>0</v>
      </c>
      <c r="CJ56" s="33">
        <f t="shared" si="27"/>
        <v>0</v>
      </c>
      <c r="CK56" s="47"/>
      <c r="CL56" s="38">
        <v>0</v>
      </c>
      <c r="CM56" s="33">
        <f t="shared" si="28"/>
        <v>0</v>
      </c>
      <c r="CN56" s="47"/>
      <c r="CO56" s="47">
        <v>0</v>
      </c>
      <c r="CP56" s="33">
        <f t="shared" si="29"/>
        <v>0</v>
      </c>
      <c r="CQ56" s="47"/>
      <c r="CR56" s="47">
        <v>0</v>
      </c>
      <c r="CS56" s="33">
        <f t="shared" si="30"/>
        <v>0</v>
      </c>
      <c r="CT56" s="47"/>
      <c r="CU56" s="38">
        <v>0</v>
      </c>
      <c r="CV56" s="33">
        <f t="shared" si="31"/>
        <v>0</v>
      </c>
      <c r="CW56" s="47"/>
      <c r="CX56" s="42">
        <v>0</v>
      </c>
      <c r="CY56" s="33">
        <f t="shared" si="32"/>
        <v>0</v>
      </c>
      <c r="CZ56" s="47"/>
      <c r="DA56" s="42">
        <v>0</v>
      </c>
      <c r="DB56" s="33">
        <f t="shared" si="33"/>
        <v>0</v>
      </c>
      <c r="DC56" s="47"/>
      <c r="DD56" s="47">
        <v>0</v>
      </c>
      <c r="DE56" s="33">
        <f t="shared" si="34"/>
        <v>0</v>
      </c>
      <c r="DF56" s="47"/>
      <c r="DG56" s="47"/>
      <c r="DH56" s="12">
        <f t="shared" si="65"/>
        <v>13515.1</v>
      </c>
      <c r="DI56" s="33">
        <f t="shared" si="35"/>
        <v>1126.2583333333334</v>
      </c>
      <c r="DJ56" s="12">
        <f t="shared" si="36"/>
        <v>0</v>
      </c>
      <c r="DK56" s="42">
        <v>0</v>
      </c>
      <c r="DL56" s="33">
        <f t="shared" si="37"/>
        <v>0</v>
      </c>
      <c r="DM56" s="47">
        <v>0</v>
      </c>
      <c r="DN56" s="47">
        <v>0</v>
      </c>
      <c r="DO56" s="33">
        <f t="shared" si="38"/>
        <v>0</v>
      </c>
      <c r="DP56" s="47"/>
      <c r="DQ56" s="42">
        <v>0</v>
      </c>
      <c r="DR56" s="33">
        <f t="shared" si="39"/>
        <v>0</v>
      </c>
      <c r="DS56" s="47">
        <v>0</v>
      </c>
      <c r="DT56" s="47">
        <v>0</v>
      </c>
      <c r="DU56" s="33">
        <f t="shared" si="40"/>
        <v>0</v>
      </c>
      <c r="DV56" s="47"/>
      <c r="DW56" s="42">
        <v>0</v>
      </c>
      <c r="DX56" s="33">
        <f t="shared" si="41"/>
        <v>0</v>
      </c>
      <c r="DY56" s="47">
        <v>0</v>
      </c>
      <c r="DZ56" s="47">
        <v>1903</v>
      </c>
      <c r="EA56" s="33">
        <f t="shared" si="42"/>
        <v>158.58333333333334</v>
      </c>
      <c r="EB56" s="47"/>
      <c r="EC56" s="47"/>
      <c r="ED56" s="12">
        <f t="shared" si="66"/>
        <v>1903</v>
      </c>
      <c r="EE56" s="33">
        <f t="shared" si="43"/>
        <v>158.58333333333334</v>
      </c>
      <c r="EF56" s="12"/>
      <c r="EI56" s="14"/>
      <c r="EK56" s="14"/>
      <c r="EL56" s="14"/>
      <c r="EN56" s="14"/>
    </row>
    <row r="57" spans="1:144" s="15" customFormat="1" ht="20.25" customHeight="1">
      <c r="A57" s="21">
        <v>48</v>
      </c>
      <c r="B57" s="73" t="s">
        <v>103</v>
      </c>
      <c r="C57" s="38">
        <v>1807.5</v>
      </c>
      <c r="D57" s="38"/>
      <c r="E57" s="42">
        <v>0</v>
      </c>
      <c r="F57" s="25">
        <f t="shared" si="67"/>
        <v>17382.2</v>
      </c>
      <c r="G57" s="33">
        <f t="shared" si="45"/>
        <v>1448.5166666666667</v>
      </c>
      <c r="H57" s="12">
        <f t="shared" si="68"/>
        <v>0</v>
      </c>
      <c r="I57" s="12">
        <f t="shared" si="46"/>
        <v>0</v>
      </c>
      <c r="J57" s="12">
        <f t="shared" si="47"/>
        <v>0</v>
      </c>
      <c r="K57" s="12">
        <f t="shared" si="2"/>
        <v>4392.5</v>
      </c>
      <c r="L57" s="33">
        <f t="shared" si="3"/>
        <v>366.04166666666669</v>
      </c>
      <c r="M57" s="12">
        <f t="shared" si="48"/>
        <v>0</v>
      </c>
      <c r="N57" s="12">
        <f t="shared" si="49"/>
        <v>0</v>
      </c>
      <c r="O57" s="12">
        <f t="shared" si="50"/>
        <v>0</v>
      </c>
      <c r="P57" s="12">
        <f t="shared" si="4"/>
        <v>1967</v>
      </c>
      <c r="Q57" s="33">
        <f t="shared" si="5"/>
        <v>163.91666666666666</v>
      </c>
      <c r="R57" s="12">
        <f t="shared" si="6"/>
        <v>0</v>
      </c>
      <c r="S57" s="12">
        <f t="shared" si="51"/>
        <v>0</v>
      </c>
      <c r="T57" s="11">
        <f t="shared" si="52"/>
        <v>0</v>
      </c>
      <c r="U57" s="47">
        <v>20</v>
      </c>
      <c r="V57" s="33">
        <f t="shared" si="7"/>
        <v>1.6666666666666667</v>
      </c>
      <c r="W57" s="47"/>
      <c r="X57" s="12">
        <f t="shared" si="53"/>
        <v>0</v>
      </c>
      <c r="Y57" s="11">
        <f t="shared" si="54"/>
        <v>0</v>
      </c>
      <c r="Z57" s="47">
        <v>2037.5</v>
      </c>
      <c r="AA57" s="33">
        <f t="shared" si="8"/>
        <v>169.79166666666666</v>
      </c>
      <c r="AB57" s="47"/>
      <c r="AC57" s="12">
        <f t="shared" si="55"/>
        <v>0</v>
      </c>
      <c r="AD57" s="11">
        <f t="shared" si="56"/>
        <v>0</v>
      </c>
      <c r="AE57" s="47">
        <v>1947</v>
      </c>
      <c r="AF57" s="33">
        <f t="shared" si="9"/>
        <v>162.25</v>
      </c>
      <c r="AG57" s="47"/>
      <c r="AH57" s="12">
        <f t="shared" si="57"/>
        <v>0</v>
      </c>
      <c r="AI57" s="11">
        <f t="shared" si="58"/>
        <v>0</v>
      </c>
      <c r="AJ57" s="47">
        <v>112</v>
      </c>
      <c r="AK57" s="33">
        <f t="shared" si="10"/>
        <v>9.3333333333333339</v>
      </c>
      <c r="AL57" s="47"/>
      <c r="AM57" s="12">
        <f t="shared" si="59"/>
        <v>0</v>
      </c>
      <c r="AN57" s="11">
        <f t="shared" si="60"/>
        <v>0</v>
      </c>
      <c r="AO57" s="47"/>
      <c r="AP57" s="33">
        <f t="shared" si="11"/>
        <v>0</v>
      </c>
      <c r="AQ57" s="47"/>
      <c r="AR57" s="12" t="e">
        <f t="shared" si="61"/>
        <v>#DIV/0!</v>
      </c>
      <c r="AS57" s="11" t="e">
        <f t="shared" si="62"/>
        <v>#DIV/0!</v>
      </c>
      <c r="AT57" s="38">
        <v>0</v>
      </c>
      <c r="AU57" s="33">
        <f t="shared" si="12"/>
        <v>0</v>
      </c>
      <c r="AV57" s="47">
        <v>0</v>
      </c>
      <c r="AW57" s="38">
        <v>0</v>
      </c>
      <c r="AX57" s="33">
        <f t="shared" si="13"/>
        <v>0</v>
      </c>
      <c r="AY57" s="47"/>
      <c r="AZ57" s="48">
        <v>12989.7</v>
      </c>
      <c r="BA57" s="33">
        <f t="shared" si="14"/>
        <v>1082.4750000000001</v>
      </c>
      <c r="BB57" s="47"/>
      <c r="BC57" s="38">
        <v>0</v>
      </c>
      <c r="BD57" s="33">
        <f t="shared" si="15"/>
        <v>0</v>
      </c>
      <c r="BE57" s="13"/>
      <c r="BF57" s="42">
        <v>0</v>
      </c>
      <c r="BG57" s="33">
        <f t="shared" si="16"/>
        <v>0</v>
      </c>
      <c r="BH57" s="47"/>
      <c r="BI57" s="38">
        <v>0</v>
      </c>
      <c r="BJ57" s="33">
        <f t="shared" si="17"/>
        <v>0</v>
      </c>
      <c r="BK57" s="47">
        <v>0</v>
      </c>
      <c r="BL57" s="38">
        <v>0</v>
      </c>
      <c r="BM57" s="33">
        <f t="shared" si="18"/>
        <v>0</v>
      </c>
      <c r="BN57" s="47">
        <v>0</v>
      </c>
      <c r="BO57" s="12">
        <f t="shared" si="19"/>
        <v>276</v>
      </c>
      <c r="BP57" s="33">
        <f t="shared" si="20"/>
        <v>23</v>
      </c>
      <c r="BQ57" s="12">
        <f t="shared" si="21"/>
        <v>0</v>
      </c>
      <c r="BR57" s="12">
        <f t="shared" si="63"/>
        <v>0</v>
      </c>
      <c r="BS57" s="11">
        <f t="shared" si="64"/>
        <v>0</v>
      </c>
      <c r="BT57" s="47">
        <v>276</v>
      </c>
      <c r="BU57" s="33">
        <f t="shared" si="22"/>
        <v>23</v>
      </c>
      <c r="BV57" s="47"/>
      <c r="BW57" s="47">
        <v>0</v>
      </c>
      <c r="BX57" s="33">
        <f t="shared" si="23"/>
        <v>0</v>
      </c>
      <c r="BY57" s="47"/>
      <c r="BZ57" s="42">
        <v>0</v>
      </c>
      <c r="CA57" s="33">
        <f t="shared" si="24"/>
        <v>0</v>
      </c>
      <c r="CB57" s="47"/>
      <c r="CC57" s="47">
        <v>0</v>
      </c>
      <c r="CD57" s="33">
        <f t="shared" si="25"/>
        <v>0</v>
      </c>
      <c r="CE57" s="47"/>
      <c r="CF57" s="11"/>
      <c r="CG57" s="33">
        <f t="shared" si="26"/>
        <v>0</v>
      </c>
      <c r="CH57" s="47">
        <v>0</v>
      </c>
      <c r="CI57" s="42">
        <v>0</v>
      </c>
      <c r="CJ57" s="33">
        <f t="shared" si="27"/>
        <v>0</v>
      </c>
      <c r="CK57" s="47"/>
      <c r="CL57" s="38">
        <v>0</v>
      </c>
      <c r="CM57" s="33">
        <f t="shared" si="28"/>
        <v>0</v>
      </c>
      <c r="CN57" s="47"/>
      <c r="CO57" s="47">
        <v>0</v>
      </c>
      <c r="CP57" s="33">
        <f t="shared" si="29"/>
        <v>0</v>
      </c>
      <c r="CQ57" s="47"/>
      <c r="CR57" s="47">
        <v>0</v>
      </c>
      <c r="CS57" s="33">
        <f t="shared" si="30"/>
        <v>0</v>
      </c>
      <c r="CT57" s="47"/>
      <c r="CU57" s="38">
        <v>0</v>
      </c>
      <c r="CV57" s="33">
        <f t="shared" si="31"/>
        <v>0</v>
      </c>
      <c r="CW57" s="47"/>
      <c r="CX57" s="42">
        <v>0</v>
      </c>
      <c r="CY57" s="33">
        <f t="shared" si="32"/>
        <v>0</v>
      </c>
      <c r="CZ57" s="47"/>
      <c r="DA57" s="42">
        <v>0</v>
      </c>
      <c r="DB57" s="33">
        <f t="shared" si="33"/>
        <v>0</v>
      </c>
      <c r="DC57" s="47"/>
      <c r="DD57" s="47">
        <v>0</v>
      </c>
      <c r="DE57" s="33">
        <f t="shared" si="34"/>
        <v>0</v>
      </c>
      <c r="DF57" s="47"/>
      <c r="DG57" s="47"/>
      <c r="DH57" s="12">
        <f t="shared" si="65"/>
        <v>17382.2</v>
      </c>
      <c r="DI57" s="33">
        <f t="shared" si="35"/>
        <v>1448.5166666666667</v>
      </c>
      <c r="DJ57" s="12">
        <f t="shared" si="36"/>
        <v>0</v>
      </c>
      <c r="DK57" s="42">
        <v>0</v>
      </c>
      <c r="DL57" s="33">
        <f t="shared" si="37"/>
        <v>0</v>
      </c>
      <c r="DM57" s="47">
        <v>0</v>
      </c>
      <c r="DN57" s="47">
        <v>0</v>
      </c>
      <c r="DO57" s="33">
        <f t="shared" si="38"/>
        <v>0</v>
      </c>
      <c r="DP57" s="47"/>
      <c r="DQ57" s="42">
        <v>0</v>
      </c>
      <c r="DR57" s="33">
        <f t="shared" si="39"/>
        <v>0</v>
      </c>
      <c r="DS57" s="47">
        <v>0</v>
      </c>
      <c r="DT57" s="47">
        <v>0</v>
      </c>
      <c r="DU57" s="33">
        <f t="shared" si="40"/>
        <v>0</v>
      </c>
      <c r="DV57" s="47"/>
      <c r="DW57" s="42">
        <v>0</v>
      </c>
      <c r="DX57" s="33">
        <f t="shared" si="41"/>
        <v>0</v>
      </c>
      <c r="DY57" s="47">
        <v>0</v>
      </c>
      <c r="DZ57" s="47">
        <v>1750</v>
      </c>
      <c r="EA57" s="33">
        <f t="shared" si="42"/>
        <v>145.83333333333334</v>
      </c>
      <c r="EB57" s="47"/>
      <c r="EC57" s="47"/>
      <c r="ED57" s="12">
        <f t="shared" si="66"/>
        <v>1750</v>
      </c>
      <c r="EE57" s="33">
        <f t="shared" si="43"/>
        <v>145.83333333333334</v>
      </c>
      <c r="EF57" s="12"/>
      <c r="EI57" s="14"/>
      <c r="EK57" s="14"/>
      <c r="EL57" s="14"/>
      <c r="EN57" s="14"/>
    </row>
    <row r="58" spans="1:144" s="15" customFormat="1" ht="20.25" customHeight="1">
      <c r="A58" s="21">
        <v>49</v>
      </c>
      <c r="B58" s="74" t="s">
        <v>104</v>
      </c>
      <c r="C58" s="38">
        <v>5620.8</v>
      </c>
      <c r="D58" s="38"/>
      <c r="E58" s="42">
        <v>0</v>
      </c>
      <c r="F58" s="25">
        <f t="shared" si="67"/>
        <v>14790.77</v>
      </c>
      <c r="G58" s="33">
        <f t="shared" si="45"/>
        <v>1232.5641666666668</v>
      </c>
      <c r="H58" s="12">
        <f t="shared" si="68"/>
        <v>0</v>
      </c>
      <c r="I58" s="12">
        <f t="shared" si="46"/>
        <v>0</v>
      </c>
      <c r="J58" s="12">
        <f t="shared" si="47"/>
        <v>0</v>
      </c>
      <c r="K58" s="12">
        <f t="shared" si="2"/>
        <v>3222.9</v>
      </c>
      <c r="L58" s="33">
        <f t="shared" si="3"/>
        <v>268.57499999999999</v>
      </c>
      <c r="M58" s="12">
        <f t="shared" si="48"/>
        <v>0</v>
      </c>
      <c r="N58" s="12">
        <f t="shared" si="49"/>
        <v>0</v>
      </c>
      <c r="O58" s="12">
        <f t="shared" si="50"/>
        <v>0</v>
      </c>
      <c r="P58" s="12">
        <f t="shared" si="4"/>
        <v>1304.9000000000001</v>
      </c>
      <c r="Q58" s="33">
        <f t="shared" si="5"/>
        <v>108.74166666666667</v>
      </c>
      <c r="R58" s="12">
        <f t="shared" si="6"/>
        <v>0</v>
      </c>
      <c r="S58" s="12">
        <f t="shared" si="51"/>
        <v>0</v>
      </c>
      <c r="T58" s="11">
        <f t="shared" si="52"/>
        <v>0</v>
      </c>
      <c r="U58" s="47">
        <v>25.9</v>
      </c>
      <c r="V58" s="33">
        <f t="shared" si="7"/>
        <v>2.1583333333333332</v>
      </c>
      <c r="W58" s="47"/>
      <c r="X58" s="12">
        <f t="shared" si="53"/>
        <v>0</v>
      </c>
      <c r="Y58" s="11">
        <f t="shared" si="54"/>
        <v>0</v>
      </c>
      <c r="Z58" s="47">
        <v>868</v>
      </c>
      <c r="AA58" s="33">
        <f t="shared" si="8"/>
        <v>72.333333333333329</v>
      </c>
      <c r="AB58" s="47"/>
      <c r="AC58" s="12">
        <f t="shared" si="55"/>
        <v>0</v>
      </c>
      <c r="AD58" s="11">
        <f t="shared" si="56"/>
        <v>0</v>
      </c>
      <c r="AE58" s="47">
        <v>1279</v>
      </c>
      <c r="AF58" s="33">
        <f t="shared" si="9"/>
        <v>106.58333333333333</v>
      </c>
      <c r="AG58" s="47"/>
      <c r="AH58" s="12">
        <f t="shared" si="57"/>
        <v>0</v>
      </c>
      <c r="AI58" s="11">
        <f t="shared" si="58"/>
        <v>0</v>
      </c>
      <c r="AJ58" s="47">
        <v>0</v>
      </c>
      <c r="AK58" s="33">
        <f t="shared" si="10"/>
        <v>0</v>
      </c>
      <c r="AL58" s="47"/>
      <c r="AM58" s="12" t="e">
        <f t="shared" si="59"/>
        <v>#DIV/0!</v>
      </c>
      <c r="AN58" s="11" t="e">
        <f t="shared" si="60"/>
        <v>#DIV/0!</v>
      </c>
      <c r="AO58" s="47"/>
      <c r="AP58" s="33">
        <f t="shared" si="11"/>
        <v>0</v>
      </c>
      <c r="AQ58" s="47"/>
      <c r="AR58" s="12" t="e">
        <f t="shared" si="61"/>
        <v>#DIV/0!</v>
      </c>
      <c r="AS58" s="11" t="e">
        <f t="shared" si="62"/>
        <v>#DIV/0!</v>
      </c>
      <c r="AT58" s="38">
        <v>0</v>
      </c>
      <c r="AU58" s="33">
        <f t="shared" si="12"/>
        <v>0</v>
      </c>
      <c r="AV58" s="47">
        <v>0</v>
      </c>
      <c r="AW58" s="38">
        <v>0</v>
      </c>
      <c r="AX58" s="33">
        <f t="shared" si="13"/>
        <v>0</v>
      </c>
      <c r="AY58" s="47"/>
      <c r="AZ58" s="48">
        <v>11567.87</v>
      </c>
      <c r="BA58" s="33">
        <f t="shared" si="14"/>
        <v>963.98916666666673</v>
      </c>
      <c r="BB58" s="47"/>
      <c r="BC58" s="38">
        <v>0</v>
      </c>
      <c r="BD58" s="33">
        <f t="shared" si="15"/>
        <v>0</v>
      </c>
      <c r="BE58" s="13"/>
      <c r="BF58" s="42">
        <v>0</v>
      </c>
      <c r="BG58" s="33">
        <f t="shared" si="16"/>
        <v>0</v>
      </c>
      <c r="BH58" s="47"/>
      <c r="BI58" s="38">
        <v>0</v>
      </c>
      <c r="BJ58" s="33">
        <f t="shared" si="17"/>
        <v>0</v>
      </c>
      <c r="BK58" s="47">
        <v>0</v>
      </c>
      <c r="BL58" s="38">
        <v>0</v>
      </c>
      <c r="BM58" s="33">
        <f t="shared" si="18"/>
        <v>0</v>
      </c>
      <c r="BN58" s="47">
        <v>0</v>
      </c>
      <c r="BO58" s="12">
        <f t="shared" si="19"/>
        <v>450</v>
      </c>
      <c r="BP58" s="33">
        <f t="shared" si="20"/>
        <v>37.5</v>
      </c>
      <c r="BQ58" s="12">
        <f t="shared" si="21"/>
        <v>0</v>
      </c>
      <c r="BR58" s="12">
        <f t="shared" si="63"/>
        <v>0</v>
      </c>
      <c r="BS58" s="11">
        <f t="shared" si="64"/>
        <v>0</v>
      </c>
      <c r="BT58" s="47">
        <v>150</v>
      </c>
      <c r="BU58" s="33">
        <f t="shared" si="22"/>
        <v>12.5</v>
      </c>
      <c r="BV58" s="47"/>
      <c r="BW58" s="47">
        <v>300</v>
      </c>
      <c r="BX58" s="33">
        <f t="shared" si="23"/>
        <v>25</v>
      </c>
      <c r="BY58" s="47"/>
      <c r="BZ58" s="42">
        <v>0</v>
      </c>
      <c r="CA58" s="33">
        <f t="shared" si="24"/>
        <v>0</v>
      </c>
      <c r="CB58" s="47"/>
      <c r="CC58" s="47">
        <v>0</v>
      </c>
      <c r="CD58" s="33">
        <f t="shared" si="25"/>
        <v>0</v>
      </c>
      <c r="CE58" s="47"/>
      <c r="CF58" s="11"/>
      <c r="CG58" s="33">
        <f t="shared" si="26"/>
        <v>0</v>
      </c>
      <c r="CH58" s="47">
        <v>0</v>
      </c>
      <c r="CI58" s="42">
        <v>0</v>
      </c>
      <c r="CJ58" s="33">
        <f t="shared" si="27"/>
        <v>0</v>
      </c>
      <c r="CK58" s="47"/>
      <c r="CL58" s="38">
        <v>0</v>
      </c>
      <c r="CM58" s="33">
        <f t="shared" si="28"/>
        <v>0</v>
      </c>
      <c r="CN58" s="47"/>
      <c r="CO58" s="47">
        <v>100</v>
      </c>
      <c r="CP58" s="33">
        <f t="shared" si="29"/>
        <v>8.3333333333333339</v>
      </c>
      <c r="CQ58" s="47"/>
      <c r="CR58" s="47">
        <v>100</v>
      </c>
      <c r="CS58" s="33">
        <f t="shared" si="30"/>
        <v>8.3333333333333339</v>
      </c>
      <c r="CT58" s="47"/>
      <c r="CU58" s="38">
        <v>0</v>
      </c>
      <c r="CV58" s="33">
        <f t="shared" si="31"/>
        <v>0</v>
      </c>
      <c r="CW58" s="47"/>
      <c r="CX58" s="42">
        <v>0</v>
      </c>
      <c r="CY58" s="33">
        <f t="shared" si="32"/>
        <v>0</v>
      </c>
      <c r="CZ58" s="47"/>
      <c r="DA58" s="42">
        <v>0</v>
      </c>
      <c r="DB58" s="33">
        <f t="shared" si="33"/>
        <v>0</v>
      </c>
      <c r="DC58" s="47"/>
      <c r="DD58" s="47">
        <v>500</v>
      </c>
      <c r="DE58" s="33">
        <f t="shared" si="34"/>
        <v>41.666666666666664</v>
      </c>
      <c r="DF58" s="47"/>
      <c r="DG58" s="47"/>
      <c r="DH58" s="12">
        <f t="shared" si="65"/>
        <v>14790.77</v>
      </c>
      <c r="DI58" s="33">
        <f t="shared" si="35"/>
        <v>1232.5641666666668</v>
      </c>
      <c r="DJ58" s="12">
        <f t="shared" si="36"/>
        <v>0</v>
      </c>
      <c r="DK58" s="42">
        <v>0</v>
      </c>
      <c r="DL58" s="33">
        <f t="shared" si="37"/>
        <v>0</v>
      </c>
      <c r="DM58" s="47">
        <v>0</v>
      </c>
      <c r="DN58" s="47">
        <v>0</v>
      </c>
      <c r="DO58" s="33">
        <f t="shared" si="38"/>
        <v>0</v>
      </c>
      <c r="DP58" s="47"/>
      <c r="DQ58" s="42">
        <v>0</v>
      </c>
      <c r="DR58" s="33">
        <f t="shared" si="39"/>
        <v>0</v>
      </c>
      <c r="DS58" s="47">
        <v>0</v>
      </c>
      <c r="DT58" s="47">
        <v>0</v>
      </c>
      <c r="DU58" s="33">
        <f t="shared" si="40"/>
        <v>0</v>
      </c>
      <c r="DV58" s="47"/>
      <c r="DW58" s="42">
        <v>0</v>
      </c>
      <c r="DX58" s="33">
        <f t="shared" si="41"/>
        <v>0</v>
      </c>
      <c r="DY58" s="47">
        <v>0</v>
      </c>
      <c r="DZ58" s="47">
        <v>800</v>
      </c>
      <c r="EA58" s="33">
        <f t="shared" si="42"/>
        <v>66.666666666666671</v>
      </c>
      <c r="EB58" s="47"/>
      <c r="EC58" s="47"/>
      <c r="ED58" s="12">
        <f t="shared" si="66"/>
        <v>800</v>
      </c>
      <c r="EE58" s="33">
        <f t="shared" si="43"/>
        <v>66.666666666666671</v>
      </c>
      <c r="EF58" s="12"/>
      <c r="EI58" s="14"/>
      <c r="EK58" s="14"/>
      <c r="EL58" s="14"/>
      <c r="EN58" s="14"/>
    </row>
    <row r="59" spans="1:144" s="15" customFormat="1" ht="20.25" customHeight="1">
      <c r="A59" s="21">
        <v>50</v>
      </c>
      <c r="B59" s="43" t="s">
        <v>105</v>
      </c>
      <c r="C59" s="42">
        <v>41000</v>
      </c>
      <c r="D59" s="42"/>
      <c r="E59" s="42">
        <v>99</v>
      </c>
      <c r="F59" s="25">
        <f t="shared" si="67"/>
        <v>217886</v>
      </c>
      <c r="G59" s="33">
        <f t="shared" si="45"/>
        <v>18157.166666666668</v>
      </c>
      <c r="H59" s="12">
        <f t="shared" si="68"/>
        <v>0</v>
      </c>
      <c r="I59" s="12">
        <f t="shared" si="46"/>
        <v>0</v>
      </c>
      <c r="J59" s="12">
        <f t="shared" si="47"/>
        <v>0</v>
      </c>
      <c r="K59" s="12">
        <f t="shared" si="2"/>
        <v>69684.399999999994</v>
      </c>
      <c r="L59" s="33">
        <f t="shared" si="3"/>
        <v>5807.0333333333328</v>
      </c>
      <c r="M59" s="12">
        <f t="shared" si="48"/>
        <v>0</v>
      </c>
      <c r="N59" s="12">
        <f t="shared" si="49"/>
        <v>0</v>
      </c>
      <c r="O59" s="12">
        <f t="shared" si="50"/>
        <v>0</v>
      </c>
      <c r="P59" s="12">
        <f t="shared" si="4"/>
        <v>23000</v>
      </c>
      <c r="Q59" s="33">
        <f t="shared" si="5"/>
        <v>1916.6666666666667</v>
      </c>
      <c r="R59" s="12">
        <f t="shared" si="6"/>
        <v>0</v>
      </c>
      <c r="S59" s="12">
        <f t="shared" si="51"/>
        <v>0</v>
      </c>
      <c r="T59" s="11">
        <f t="shared" si="52"/>
        <v>0</v>
      </c>
      <c r="U59" s="47">
        <v>3500</v>
      </c>
      <c r="V59" s="33">
        <f t="shared" si="7"/>
        <v>291.66666666666669</v>
      </c>
      <c r="W59" s="47"/>
      <c r="X59" s="12">
        <f t="shared" si="53"/>
        <v>0</v>
      </c>
      <c r="Y59" s="11">
        <f t="shared" si="54"/>
        <v>0</v>
      </c>
      <c r="Z59" s="47">
        <v>5800</v>
      </c>
      <c r="AA59" s="33">
        <f t="shared" si="8"/>
        <v>483.33333333333331</v>
      </c>
      <c r="AB59" s="47"/>
      <c r="AC59" s="12">
        <f t="shared" si="55"/>
        <v>0</v>
      </c>
      <c r="AD59" s="11">
        <f t="shared" si="56"/>
        <v>0</v>
      </c>
      <c r="AE59" s="47">
        <v>19500</v>
      </c>
      <c r="AF59" s="33">
        <f t="shared" si="9"/>
        <v>1625</v>
      </c>
      <c r="AG59" s="47"/>
      <c r="AH59" s="12">
        <f t="shared" si="57"/>
        <v>0</v>
      </c>
      <c r="AI59" s="11">
        <f t="shared" si="58"/>
        <v>0</v>
      </c>
      <c r="AJ59" s="47">
        <v>4270</v>
      </c>
      <c r="AK59" s="33">
        <f t="shared" si="10"/>
        <v>355.83333333333331</v>
      </c>
      <c r="AL59" s="47"/>
      <c r="AM59" s="12">
        <f t="shared" si="59"/>
        <v>0</v>
      </c>
      <c r="AN59" s="11">
        <f t="shared" si="60"/>
        <v>0</v>
      </c>
      <c r="AO59" s="47">
        <v>5000</v>
      </c>
      <c r="AP59" s="33">
        <f t="shared" si="11"/>
        <v>416.66666666666669</v>
      </c>
      <c r="AQ59" s="47"/>
      <c r="AR59" s="12">
        <f t="shared" si="61"/>
        <v>0</v>
      </c>
      <c r="AS59" s="11">
        <f t="shared" si="62"/>
        <v>0</v>
      </c>
      <c r="AT59" s="38">
        <v>0</v>
      </c>
      <c r="AU59" s="33">
        <f t="shared" si="12"/>
        <v>0</v>
      </c>
      <c r="AV59" s="47">
        <v>0</v>
      </c>
      <c r="AW59" s="38">
        <v>0</v>
      </c>
      <c r="AX59" s="33">
        <f t="shared" si="13"/>
        <v>0</v>
      </c>
      <c r="AY59" s="47"/>
      <c r="AZ59" s="48">
        <v>106188.7</v>
      </c>
      <c r="BA59" s="33">
        <f t="shared" si="14"/>
        <v>8849.0583333333325</v>
      </c>
      <c r="BB59" s="47"/>
      <c r="BC59" s="38">
        <v>0</v>
      </c>
      <c r="BD59" s="33">
        <f t="shared" si="15"/>
        <v>0</v>
      </c>
      <c r="BE59" s="13"/>
      <c r="BF59" s="42">
        <v>3500.6</v>
      </c>
      <c r="BG59" s="33">
        <f t="shared" si="16"/>
        <v>291.71666666666664</v>
      </c>
      <c r="BH59" s="47"/>
      <c r="BI59" s="38">
        <v>0</v>
      </c>
      <c r="BJ59" s="33">
        <f t="shared" si="17"/>
        <v>0</v>
      </c>
      <c r="BK59" s="47">
        <v>0</v>
      </c>
      <c r="BL59" s="38">
        <v>0</v>
      </c>
      <c r="BM59" s="33">
        <f t="shared" si="18"/>
        <v>0</v>
      </c>
      <c r="BN59" s="47">
        <v>0</v>
      </c>
      <c r="BO59" s="12">
        <f t="shared" si="19"/>
        <v>4336</v>
      </c>
      <c r="BP59" s="33">
        <f t="shared" si="20"/>
        <v>361.33333333333331</v>
      </c>
      <c r="BQ59" s="12">
        <f t="shared" si="21"/>
        <v>0</v>
      </c>
      <c r="BR59" s="12">
        <f t="shared" si="63"/>
        <v>0</v>
      </c>
      <c r="BS59" s="11">
        <f t="shared" si="64"/>
        <v>0</v>
      </c>
      <c r="BT59" s="47">
        <v>1100</v>
      </c>
      <c r="BU59" s="33">
        <f t="shared" si="22"/>
        <v>91.666666666666671</v>
      </c>
      <c r="BV59" s="47"/>
      <c r="BW59" s="47">
        <v>0</v>
      </c>
      <c r="BX59" s="33">
        <f t="shared" si="23"/>
        <v>0</v>
      </c>
      <c r="BY59" s="47"/>
      <c r="BZ59" s="42">
        <v>0</v>
      </c>
      <c r="CA59" s="33">
        <f t="shared" si="24"/>
        <v>0</v>
      </c>
      <c r="CB59" s="47"/>
      <c r="CC59" s="47">
        <v>3236</v>
      </c>
      <c r="CD59" s="33">
        <f t="shared" si="25"/>
        <v>269.66666666666669</v>
      </c>
      <c r="CE59" s="47"/>
      <c r="CF59" s="11"/>
      <c r="CG59" s="33">
        <f t="shared" si="26"/>
        <v>0</v>
      </c>
      <c r="CH59" s="47">
        <v>0</v>
      </c>
      <c r="CI59" s="42">
        <v>5354.1</v>
      </c>
      <c r="CJ59" s="33">
        <f t="shared" si="27"/>
        <v>446.17500000000001</v>
      </c>
      <c r="CK59" s="47"/>
      <c r="CL59" s="38">
        <v>0</v>
      </c>
      <c r="CM59" s="33">
        <f t="shared" si="28"/>
        <v>0</v>
      </c>
      <c r="CN59" s="47"/>
      <c r="CO59" s="47">
        <v>20324</v>
      </c>
      <c r="CP59" s="33">
        <f t="shared" si="29"/>
        <v>1693.6666666666667</v>
      </c>
      <c r="CQ59" s="47"/>
      <c r="CR59" s="47">
        <v>6000</v>
      </c>
      <c r="CS59" s="33">
        <f t="shared" si="30"/>
        <v>500</v>
      </c>
      <c r="CT59" s="47"/>
      <c r="CU59" s="38">
        <v>0</v>
      </c>
      <c r="CV59" s="33">
        <f t="shared" si="31"/>
        <v>0</v>
      </c>
      <c r="CW59" s="47"/>
      <c r="CX59" s="42">
        <v>0</v>
      </c>
      <c r="CY59" s="33">
        <f t="shared" si="32"/>
        <v>0</v>
      </c>
      <c r="CZ59" s="47"/>
      <c r="DA59" s="42">
        <v>0</v>
      </c>
      <c r="DB59" s="33">
        <f t="shared" si="33"/>
        <v>0</v>
      </c>
      <c r="DC59" s="47"/>
      <c r="DD59" s="47">
        <v>6954.4</v>
      </c>
      <c r="DE59" s="33">
        <f t="shared" si="34"/>
        <v>579.5333333333333</v>
      </c>
      <c r="DF59" s="47"/>
      <c r="DG59" s="47"/>
      <c r="DH59" s="12">
        <v>185207</v>
      </c>
      <c r="DI59" s="33">
        <f t="shared" si="35"/>
        <v>15433.916666666666</v>
      </c>
      <c r="DJ59" s="12">
        <f t="shared" si="36"/>
        <v>0</v>
      </c>
      <c r="DK59" s="42">
        <v>0</v>
      </c>
      <c r="DL59" s="33">
        <f t="shared" si="37"/>
        <v>0</v>
      </c>
      <c r="DM59" s="47">
        <v>0</v>
      </c>
      <c r="DN59" s="47">
        <v>0</v>
      </c>
      <c r="DO59" s="33">
        <f t="shared" si="38"/>
        <v>0</v>
      </c>
      <c r="DP59" s="47"/>
      <c r="DQ59" s="42">
        <v>0</v>
      </c>
      <c r="DR59" s="33">
        <f t="shared" si="39"/>
        <v>0</v>
      </c>
      <c r="DS59" s="47">
        <v>0</v>
      </c>
      <c r="DT59" s="47">
        <v>0</v>
      </c>
      <c r="DU59" s="33">
        <f t="shared" si="40"/>
        <v>0</v>
      </c>
      <c r="DV59" s="47"/>
      <c r="DW59" s="42">
        <v>0</v>
      </c>
      <c r="DX59" s="33">
        <f t="shared" si="41"/>
        <v>0</v>
      </c>
      <c r="DY59" s="47">
        <v>0</v>
      </c>
      <c r="DZ59" s="47">
        <v>8420</v>
      </c>
      <c r="EA59" s="33">
        <f t="shared" si="42"/>
        <v>701.66666666666663</v>
      </c>
      <c r="EB59" s="47"/>
      <c r="EC59" s="47"/>
      <c r="ED59" s="12">
        <v>41099</v>
      </c>
      <c r="EE59" s="33">
        <f t="shared" si="43"/>
        <v>3424.9166666666665</v>
      </c>
      <c r="EF59" s="12"/>
      <c r="EI59" s="14"/>
      <c r="EK59" s="14"/>
      <c r="EL59" s="14"/>
      <c r="EN59" s="14"/>
    </row>
    <row r="60" spans="1:144" s="15" customFormat="1" ht="20.25" customHeight="1">
      <c r="A60" s="21">
        <v>51</v>
      </c>
      <c r="B60" s="74" t="s">
        <v>106</v>
      </c>
      <c r="C60" s="42">
        <v>1202.7</v>
      </c>
      <c r="D60" s="42"/>
      <c r="E60" s="42">
        <v>0</v>
      </c>
      <c r="F60" s="25">
        <f t="shared" si="67"/>
        <v>7123.1</v>
      </c>
      <c r="G60" s="33">
        <f t="shared" si="45"/>
        <v>593.5916666666667</v>
      </c>
      <c r="H60" s="12">
        <f t="shared" si="68"/>
        <v>0</v>
      </c>
      <c r="I60" s="12">
        <f t="shared" si="46"/>
        <v>0</v>
      </c>
      <c r="J60" s="12">
        <f t="shared" si="47"/>
        <v>0</v>
      </c>
      <c r="K60" s="12">
        <f t="shared" si="2"/>
        <v>3071.4</v>
      </c>
      <c r="L60" s="33">
        <f t="shared" si="3"/>
        <v>255.95000000000002</v>
      </c>
      <c r="M60" s="12">
        <f t="shared" si="48"/>
        <v>0</v>
      </c>
      <c r="N60" s="12">
        <f t="shared" si="49"/>
        <v>0</v>
      </c>
      <c r="O60" s="12">
        <f t="shared" si="50"/>
        <v>0</v>
      </c>
      <c r="P60" s="12">
        <f t="shared" si="4"/>
        <v>162.9</v>
      </c>
      <c r="Q60" s="33">
        <f t="shared" si="5"/>
        <v>13.575000000000001</v>
      </c>
      <c r="R60" s="12">
        <f t="shared" si="6"/>
        <v>0</v>
      </c>
      <c r="S60" s="12">
        <f t="shared" si="51"/>
        <v>0</v>
      </c>
      <c r="T60" s="11">
        <f t="shared" si="52"/>
        <v>0</v>
      </c>
      <c r="U60" s="47">
        <v>5</v>
      </c>
      <c r="V60" s="33">
        <f t="shared" si="7"/>
        <v>0.41666666666666669</v>
      </c>
      <c r="W60" s="47"/>
      <c r="X60" s="12">
        <f t="shared" si="53"/>
        <v>0</v>
      </c>
      <c r="Y60" s="11">
        <f t="shared" si="54"/>
        <v>0</v>
      </c>
      <c r="Z60" s="47">
        <v>898.5</v>
      </c>
      <c r="AA60" s="33">
        <f t="shared" si="8"/>
        <v>74.875</v>
      </c>
      <c r="AB60" s="47"/>
      <c r="AC60" s="12">
        <f t="shared" si="55"/>
        <v>0</v>
      </c>
      <c r="AD60" s="11">
        <f t="shared" si="56"/>
        <v>0</v>
      </c>
      <c r="AE60" s="47">
        <v>157.9</v>
      </c>
      <c r="AF60" s="33">
        <f t="shared" si="9"/>
        <v>13.158333333333333</v>
      </c>
      <c r="AG60" s="47"/>
      <c r="AH60" s="12">
        <f t="shared" si="57"/>
        <v>0</v>
      </c>
      <c r="AI60" s="11">
        <f t="shared" si="58"/>
        <v>0</v>
      </c>
      <c r="AJ60" s="47">
        <v>0</v>
      </c>
      <c r="AK60" s="33">
        <f t="shared" si="10"/>
        <v>0</v>
      </c>
      <c r="AL60" s="47"/>
      <c r="AM60" s="12" t="e">
        <f t="shared" si="59"/>
        <v>#DIV/0!</v>
      </c>
      <c r="AN60" s="11" t="e">
        <f t="shared" si="60"/>
        <v>#DIV/0!</v>
      </c>
      <c r="AO60" s="47"/>
      <c r="AP60" s="33">
        <f t="shared" si="11"/>
        <v>0</v>
      </c>
      <c r="AQ60" s="47"/>
      <c r="AR60" s="12" t="e">
        <f t="shared" si="61"/>
        <v>#DIV/0!</v>
      </c>
      <c r="AS60" s="11" t="e">
        <f t="shared" si="62"/>
        <v>#DIV/0!</v>
      </c>
      <c r="AT60" s="38">
        <v>0</v>
      </c>
      <c r="AU60" s="33">
        <f t="shared" si="12"/>
        <v>0</v>
      </c>
      <c r="AV60" s="47">
        <v>0</v>
      </c>
      <c r="AW60" s="38">
        <v>0</v>
      </c>
      <c r="AX60" s="33">
        <f t="shared" si="13"/>
        <v>0</v>
      </c>
      <c r="AY60" s="47"/>
      <c r="AZ60" s="48">
        <v>4051.7</v>
      </c>
      <c r="BA60" s="33">
        <f t="shared" si="14"/>
        <v>337.64166666666665</v>
      </c>
      <c r="BB60" s="47"/>
      <c r="BC60" s="38">
        <v>0</v>
      </c>
      <c r="BD60" s="33">
        <f t="shared" si="15"/>
        <v>0</v>
      </c>
      <c r="BE60" s="23"/>
      <c r="BF60" s="42">
        <v>0</v>
      </c>
      <c r="BG60" s="33">
        <f t="shared" si="16"/>
        <v>0</v>
      </c>
      <c r="BH60" s="47"/>
      <c r="BI60" s="38">
        <v>0</v>
      </c>
      <c r="BJ60" s="33">
        <f t="shared" si="17"/>
        <v>0</v>
      </c>
      <c r="BK60" s="47">
        <v>0</v>
      </c>
      <c r="BL60" s="38">
        <v>0</v>
      </c>
      <c r="BM60" s="33">
        <f t="shared" si="18"/>
        <v>0</v>
      </c>
      <c r="BN60" s="47">
        <v>0</v>
      </c>
      <c r="BO60" s="12">
        <f t="shared" si="19"/>
        <v>810</v>
      </c>
      <c r="BP60" s="33">
        <f t="shared" si="20"/>
        <v>67.5</v>
      </c>
      <c r="BQ60" s="12">
        <f t="shared" si="21"/>
        <v>0</v>
      </c>
      <c r="BR60" s="12">
        <f t="shared" si="63"/>
        <v>0</v>
      </c>
      <c r="BS60" s="11">
        <f t="shared" si="64"/>
        <v>0</v>
      </c>
      <c r="BT60" s="47">
        <v>710</v>
      </c>
      <c r="BU60" s="33">
        <f t="shared" si="22"/>
        <v>59.166666666666664</v>
      </c>
      <c r="BV60" s="47"/>
      <c r="BW60" s="47">
        <v>0</v>
      </c>
      <c r="BX60" s="33">
        <f t="shared" si="23"/>
        <v>0</v>
      </c>
      <c r="BY60" s="47"/>
      <c r="BZ60" s="42">
        <v>0</v>
      </c>
      <c r="CA60" s="33">
        <f t="shared" si="24"/>
        <v>0</v>
      </c>
      <c r="CB60" s="47"/>
      <c r="CC60" s="47">
        <v>100</v>
      </c>
      <c r="CD60" s="33">
        <f t="shared" si="25"/>
        <v>8.3333333333333339</v>
      </c>
      <c r="CE60" s="47"/>
      <c r="CF60" s="11"/>
      <c r="CG60" s="33">
        <f t="shared" si="26"/>
        <v>0</v>
      </c>
      <c r="CH60" s="47">
        <v>0</v>
      </c>
      <c r="CI60" s="42">
        <v>0</v>
      </c>
      <c r="CJ60" s="33">
        <f t="shared" si="27"/>
        <v>0</v>
      </c>
      <c r="CK60" s="47"/>
      <c r="CL60" s="38">
        <v>0</v>
      </c>
      <c r="CM60" s="33">
        <f t="shared" si="28"/>
        <v>0</v>
      </c>
      <c r="CN60" s="47"/>
      <c r="CO60" s="47">
        <v>1200</v>
      </c>
      <c r="CP60" s="33">
        <f t="shared" si="29"/>
        <v>100</v>
      </c>
      <c r="CQ60" s="47"/>
      <c r="CR60" s="47">
        <v>0</v>
      </c>
      <c r="CS60" s="33">
        <f t="shared" si="30"/>
        <v>0</v>
      </c>
      <c r="CT60" s="47"/>
      <c r="CU60" s="38">
        <v>0</v>
      </c>
      <c r="CV60" s="33">
        <f t="shared" si="31"/>
        <v>0</v>
      </c>
      <c r="CW60" s="47"/>
      <c r="CX60" s="42">
        <v>0</v>
      </c>
      <c r="CY60" s="33">
        <f t="shared" si="32"/>
        <v>0</v>
      </c>
      <c r="CZ60" s="47"/>
      <c r="DA60" s="42">
        <v>0</v>
      </c>
      <c r="DB60" s="33">
        <f t="shared" si="33"/>
        <v>0</v>
      </c>
      <c r="DC60" s="47"/>
      <c r="DD60" s="47">
        <v>0</v>
      </c>
      <c r="DE60" s="33">
        <f t="shared" si="34"/>
        <v>0</v>
      </c>
      <c r="DF60" s="47"/>
      <c r="DG60" s="47"/>
      <c r="DH60" s="12">
        <f t="shared" si="65"/>
        <v>7123.1</v>
      </c>
      <c r="DI60" s="33">
        <f t="shared" si="35"/>
        <v>593.5916666666667</v>
      </c>
      <c r="DJ60" s="12">
        <f t="shared" si="36"/>
        <v>0</v>
      </c>
      <c r="DK60" s="42">
        <v>0</v>
      </c>
      <c r="DL60" s="33">
        <f t="shared" si="37"/>
        <v>0</v>
      </c>
      <c r="DM60" s="47">
        <v>0</v>
      </c>
      <c r="DN60" s="47">
        <v>0</v>
      </c>
      <c r="DO60" s="33">
        <f t="shared" si="38"/>
        <v>0</v>
      </c>
      <c r="DP60" s="47"/>
      <c r="DQ60" s="42">
        <v>0</v>
      </c>
      <c r="DR60" s="33">
        <f t="shared" si="39"/>
        <v>0</v>
      </c>
      <c r="DS60" s="47">
        <v>0</v>
      </c>
      <c r="DT60" s="47">
        <v>0</v>
      </c>
      <c r="DU60" s="33">
        <f t="shared" si="40"/>
        <v>0</v>
      </c>
      <c r="DV60" s="47"/>
      <c r="DW60" s="42">
        <v>0</v>
      </c>
      <c r="DX60" s="33">
        <f t="shared" si="41"/>
        <v>0</v>
      </c>
      <c r="DY60" s="47">
        <v>0</v>
      </c>
      <c r="DZ60" s="47">
        <v>500</v>
      </c>
      <c r="EA60" s="33">
        <f t="shared" si="42"/>
        <v>41.666666666666664</v>
      </c>
      <c r="EB60" s="47"/>
      <c r="EC60" s="47"/>
      <c r="ED60" s="12">
        <f t="shared" si="66"/>
        <v>500</v>
      </c>
      <c r="EE60" s="33">
        <f t="shared" si="43"/>
        <v>41.666666666666664</v>
      </c>
      <c r="EF60" s="12"/>
      <c r="EI60" s="14"/>
      <c r="EK60" s="14"/>
      <c r="EL60" s="14"/>
      <c r="EN60" s="14"/>
    </row>
    <row r="61" spans="1:144" s="15" customFormat="1" ht="20.25" customHeight="1">
      <c r="A61" s="21">
        <v>52</v>
      </c>
      <c r="B61" s="74" t="s">
        <v>107</v>
      </c>
      <c r="C61" s="38">
        <v>5495.9</v>
      </c>
      <c r="D61" s="38"/>
      <c r="E61" s="42">
        <v>0</v>
      </c>
      <c r="F61" s="25">
        <f t="shared" si="67"/>
        <v>24101.599999999999</v>
      </c>
      <c r="G61" s="33">
        <f t="shared" si="45"/>
        <v>2008.4666666666665</v>
      </c>
      <c r="H61" s="12">
        <f t="shared" si="68"/>
        <v>0</v>
      </c>
      <c r="I61" s="12">
        <f t="shared" si="46"/>
        <v>0</v>
      </c>
      <c r="J61" s="12">
        <f t="shared" si="47"/>
        <v>0</v>
      </c>
      <c r="K61" s="12">
        <f t="shared" si="2"/>
        <v>4332.6000000000004</v>
      </c>
      <c r="L61" s="33">
        <f t="shared" si="3"/>
        <v>361.05</v>
      </c>
      <c r="M61" s="12">
        <f t="shared" si="48"/>
        <v>0</v>
      </c>
      <c r="N61" s="12">
        <f t="shared" si="49"/>
        <v>0</v>
      </c>
      <c r="O61" s="12">
        <f t="shared" si="50"/>
        <v>0</v>
      </c>
      <c r="P61" s="12">
        <f t="shared" si="4"/>
        <v>1802.6</v>
      </c>
      <c r="Q61" s="33">
        <f t="shared" si="5"/>
        <v>150.21666666666667</v>
      </c>
      <c r="R61" s="12">
        <f t="shared" si="6"/>
        <v>0</v>
      </c>
      <c r="S61" s="12">
        <f t="shared" si="51"/>
        <v>0</v>
      </c>
      <c r="T61" s="11">
        <f t="shared" si="52"/>
        <v>0</v>
      </c>
      <c r="U61" s="47">
        <v>2.6</v>
      </c>
      <c r="V61" s="33">
        <f t="shared" si="7"/>
        <v>0.21666666666666667</v>
      </c>
      <c r="W61" s="47"/>
      <c r="X61" s="12">
        <f t="shared" si="53"/>
        <v>0</v>
      </c>
      <c r="Y61" s="11">
        <f t="shared" si="54"/>
        <v>0</v>
      </c>
      <c r="Z61" s="47">
        <v>1150</v>
      </c>
      <c r="AA61" s="33">
        <f t="shared" si="8"/>
        <v>95.833333333333329</v>
      </c>
      <c r="AB61" s="47"/>
      <c r="AC61" s="12">
        <f t="shared" si="55"/>
        <v>0</v>
      </c>
      <c r="AD61" s="11">
        <f t="shared" si="56"/>
        <v>0</v>
      </c>
      <c r="AE61" s="47">
        <v>1800</v>
      </c>
      <c r="AF61" s="33">
        <f t="shared" si="9"/>
        <v>150</v>
      </c>
      <c r="AG61" s="47"/>
      <c r="AH61" s="12">
        <f t="shared" si="57"/>
        <v>0</v>
      </c>
      <c r="AI61" s="11">
        <f t="shared" si="58"/>
        <v>0</v>
      </c>
      <c r="AJ61" s="47">
        <v>30</v>
      </c>
      <c r="AK61" s="33">
        <f t="shared" si="10"/>
        <v>2.5</v>
      </c>
      <c r="AL61" s="47"/>
      <c r="AM61" s="12">
        <f t="shared" si="59"/>
        <v>0</v>
      </c>
      <c r="AN61" s="11">
        <f t="shared" si="60"/>
        <v>0</v>
      </c>
      <c r="AO61" s="47"/>
      <c r="AP61" s="33">
        <f t="shared" si="11"/>
        <v>0</v>
      </c>
      <c r="AQ61" s="47"/>
      <c r="AR61" s="12" t="e">
        <f t="shared" si="61"/>
        <v>#DIV/0!</v>
      </c>
      <c r="AS61" s="11" t="e">
        <f t="shared" si="62"/>
        <v>#DIV/0!</v>
      </c>
      <c r="AT61" s="38">
        <v>0</v>
      </c>
      <c r="AU61" s="33">
        <f t="shared" si="12"/>
        <v>0</v>
      </c>
      <c r="AV61" s="47">
        <v>0</v>
      </c>
      <c r="AW61" s="38">
        <v>0</v>
      </c>
      <c r="AX61" s="33">
        <f t="shared" si="13"/>
        <v>0</v>
      </c>
      <c r="AY61" s="47"/>
      <c r="AZ61" s="48">
        <v>19769</v>
      </c>
      <c r="BA61" s="33">
        <f t="shared" si="14"/>
        <v>1647.4166666666667</v>
      </c>
      <c r="BB61" s="47"/>
      <c r="BC61" s="38">
        <v>0</v>
      </c>
      <c r="BD61" s="33">
        <f t="shared" si="15"/>
        <v>0</v>
      </c>
      <c r="BE61" s="13"/>
      <c r="BF61" s="42">
        <v>0</v>
      </c>
      <c r="BG61" s="33">
        <f t="shared" si="16"/>
        <v>0</v>
      </c>
      <c r="BH61" s="47"/>
      <c r="BI61" s="38">
        <v>0</v>
      </c>
      <c r="BJ61" s="33">
        <f t="shared" si="17"/>
        <v>0</v>
      </c>
      <c r="BK61" s="47">
        <v>0</v>
      </c>
      <c r="BL61" s="38">
        <v>0</v>
      </c>
      <c r="BM61" s="33">
        <f t="shared" si="18"/>
        <v>0</v>
      </c>
      <c r="BN61" s="47">
        <v>0</v>
      </c>
      <c r="BO61" s="12">
        <f t="shared" si="19"/>
        <v>500</v>
      </c>
      <c r="BP61" s="33">
        <f t="shared" si="20"/>
        <v>41.666666666666664</v>
      </c>
      <c r="BQ61" s="12">
        <f t="shared" si="21"/>
        <v>0</v>
      </c>
      <c r="BR61" s="12">
        <f t="shared" si="63"/>
        <v>0</v>
      </c>
      <c r="BS61" s="11">
        <f t="shared" si="64"/>
        <v>0</v>
      </c>
      <c r="BT61" s="47">
        <v>240</v>
      </c>
      <c r="BU61" s="33">
        <f t="shared" si="22"/>
        <v>20</v>
      </c>
      <c r="BV61" s="47"/>
      <c r="BW61" s="47">
        <v>160</v>
      </c>
      <c r="BX61" s="33">
        <f t="shared" si="23"/>
        <v>13.333333333333334</v>
      </c>
      <c r="BY61" s="47"/>
      <c r="BZ61" s="42">
        <v>0</v>
      </c>
      <c r="CA61" s="33">
        <f t="shared" si="24"/>
        <v>0</v>
      </c>
      <c r="CB61" s="47"/>
      <c r="CC61" s="47">
        <v>100</v>
      </c>
      <c r="CD61" s="33">
        <f t="shared" si="25"/>
        <v>8.3333333333333339</v>
      </c>
      <c r="CE61" s="47"/>
      <c r="CF61" s="11"/>
      <c r="CG61" s="33">
        <f t="shared" si="26"/>
        <v>0</v>
      </c>
      <c r="CH61" s="47">
        <v>0</v>
      </c>
      <c r="CI61" s="42">
        <v>0</v>
      </c>
      <c r="CJ61" s="33">
        <f t="shared" si="27"/>
        <v>0</v>
      </c>
      <c r="CK61" s="47"/>
      <c r="CL61" s="38">
        <v>0</v>
      </c>
      <c r="CM61" s="33">
        <f t="shared" si="28"/>
        <v>0</v>
      </c>
      <c r="CN61" s="47"/>
      <c r="CO61" s="47">
        <v>850</v>
      </c>
      <c r="CP61" s="33">
        <f t="shared" si="29"/>
        <v>70.833333333333329</v>
      </c>
      <c r="CQ61" s="47"/>
      <c r="CR61" s="47">
        <v>350</v>
      </c>
      <c r="CS61" s="33">
        <f t="shared" si="30"/>
        <v>29.166666666666668</v>
      </c>
      <c r="CT61" s="47"/>
      <c r="CU61" s="38">
        <v>0</v>
      </c>
      <c r="CV61" s="33">
        <f t="shared" si="31"/>
        <v>0</v>
      </c>
      <c r="CW61" s="47"/>
      <c r="CX61" s="42">
        <v>0</v>
      </c>
      <c r="CY61" s="33">
        <f t="shared" si="32"/>
        <v>0</v>
      </c>
      <c r="CZ61" s="47"/>
      <c r="DA61" s="42">
        <v>0</v>
      </c>
      <c r="DB61" s="33">
        <f t="shared" si="33"/>
        <v>0</v>
      </c>
      <c r="DC61" s="47"/>
      <c r="DD61" s="47">
        <v>0</v>
      </c>
      <c r="DE61" s="33">
        <f t="shared" si="34"/>
        <v>0</v>
      </c>
      <c r="DF61" s="47"/>
      <c r="DG61" s="47"/>
      <c r="DH61" s="12">
        <f t="shared" si="65"/>
        <v>24101.599999999999</v>
      </c>
      <c r="DI61" s="33">
        <f t="shared" si="35"/>
        <v>2008.4666666666665</v>
      </c>
      <c r="DJ61" s="12">
        <f t="shared" si="36"/>
        <v>0</v>
      </c>
      <c r="DK61" s="42">
        <v>0</v>
      </c>
      <c r="DL61" s="33">
        <f t="shared" si="37"/>
        <v>0</v>
      </c>
      <c r="DM61" s="47">
        <v>0</v>
      </c>
      <c r="DN61" s="47">
        <v>0</v>
      </c>
      <c r="DO61" s="33">
        <f t="shared" si="38"/>
        <v>0</v>
      </c>
      <c r="DP61" s="47"/>
      <c r="DQ61" s="42">
        <v>0</v>
      </c>
      <c r="DR61" s="33">
        <f t="shared" si="39"/>
        <v>0</v>
      </c>
      <c r="DS61" s="47">
        <v>0</v>
      </c>
      <c r="DT61" s="47">
        <v>0</v>
      </c>
      <c r="DU61" s="33">
        <f t="shared" si="40"/>
        <v>0</v>
      </c>
      <c r="DV61" s="47"/>
      <c r="DW61" s="42">
        <v>0</v>
      </c>
      <c r="DX61" s="33">
        <f t="shared" si="41"/>
        <v>0</v>
      </c>
      <c r="DY61" s="47">
        <v>0</v>
      </c>
      <c r="DZ61" s="47">
        <v>1500</v>
      </c>
      <c r="EA61" s="33">
        <f t="shared" si="42"/>
        <v>125</v>
      </c>
      <c r="EB61" s="47"/>
      <c r="EC61" s="47"/>
      <c r="ED61" s="12">
        <f t="shared" si="66"/>
        <v>1500</v>
      </c>
      <c r="EE61" s="33">
        <f t="shared" si="43"/>
        <v>125</v>
      </c>
      <c r="EF61" s="12"/>
      <c r="EI61" s="14"/>
      <c r="EK61" s="14"/>
      <c r="EL61" s="14"/>
      <c r="EN61" s="14"/>
    </row>
    <row r="62" spans="1:144" s="15" customFormat="1" ht="20.25" customHeight="1">
      <c r="A62" s="21">
        <v>53</v>
      </c>
      <c r="B62" s="74" t="s">
        <v>108</v>
      </c>
      <c r="C62" s="42">
        <v>362.2</v>
      </c>
      <c r="D62" s="42"/>
      <c r="E62" s="42">
        <v>0</v>
      </c>
      <c r="F62" s="25">
        <f t="shared" si="67"/>
        <v>6127</v>
      </c>
      <c r="G62" s="33">
        <f t="shared" si="45"/>
        <v>510.58333333333331</v>
      </c>
      <c r="H62" s="12">
        <f t="shared" si="68"/>
        <v>0</v>
      </c>
      <c r="I62" s="12">
        <f t="shared" si="46"/>
        <v>0</v>
      </c>
      <c r="J62" s="12">
        <f t="shared" si="47"/>
        <v>0</v>
      </c>
      <c r="K62" s="12">
        <f t="shared" si="2"/>
        <v>1019.8</v>
      </c>
      <c r="L62" s="33">
        <f t="shared" si="3"/>
        <v>84.983333333333334</v>
      </c>
      <c r="M62" s="12">
        <f t="shared" si="48"/>
        <v>0</v>
      </c>
      <c r="N62" s="12">
        <f t="shared" si="49"/>
        <v>0</v>
      </c>
      <c r="O62" s="12">
        <f t="shared" si="50"/>
        <v>0</v>
      </c>
      <c r="P62" s="12">
        <f t="shared" si="4"/>
        <v>356.7</v>
      </c>
      <c r="Q62" s="33">
        <f t="shared" si="5"/>
        <v>29.724999999999998</v>
      </c>
      <c r="R62" s="12">
        <f t="shared" si="6"/>
        <v>0</v>
      </c>
      <c r="S62" s="12">
        <f t="shared" si="51"/>
        <v>0</v>
      </c>
      <c r="T62" s="11">
        <f t="shared" si="52"/>
        <v>0</v>
      </c>
      <c r="U62" s="47">
        <v>0</v>
      </c>
      <c r="V62" s="33">
        <f t="shared" si="7"/>
        <v>0</v>
      </c>
      <c r="W62" s="47"/>
      <c r="X62" s="12" t="e">
        <f t="shared" si="53"/>
        <v>#DIV/0!</v>
      </c>
      <c r="Y62" s="11" t="e">
        <f t="shared" si="54"/>
        <v>#DIV/0!</v>
      </c>
      <c r="Z62" s="47">
        <v>463.1</v>
      </c>
      <c r="AA62" s="33">
        <f t="shared" si="8"/>
        <v>38.591666666666669</v>
      </c>
      <c r="AB62" s="47"/>
      <c r="AC62" s="12">
        <f t="shared" si="55"/>
        <v>0</v>
      </c>
      <c r="AD62" s="11">
        <f t="shared" si="56"/>
        <v>0</v>
      </c>
      <c r="AE62" s="47">
        <v>356.7</v>
      </c>
      <c r="AF62" s="33">
        <f t="shared" si="9"/>
        <v>29.724999999999998</v>
      </c>
      <c r="AG62" s="47"/>
      <c r="AH62" s="12">
        <f t="shared" si="57"/>
        <v>0</v>
      </c>
      <c r="AI62" s="11">
        <f t="shared" si="58"/>
        <v>0</v>
      </c>
      <c r="AJ62" s="47">
        <v>0</v>
      </c>
      <c r="AK62" s="33">
        <f t="shared" si="10"/>
        <v>0</v>
      </c>
      <c r="AL62" s="47"/>
      <c r="AM62" s="12" t="e">
        <f t="shared" si="59"/>
        <v>#DIV/0!</v>
      </c>
      <c r="AN62" s="11" t="e">
        <f t="shared" si="60"/>
        <v>#DIV/0!</v>
      </c>
      <c r="AO62" s="47"/>
      <c r="AP62" s="33">
        <f t="shared" si="11"/>
        <v>0</v>
      </c>
      <c r="AQ62" s="47"/>
      <c r="AR62" s="12" t="e">
        <f t="shared" si="61"/>
        <v>#DIV/0!</v>
      </c>
      <c r="AS62" s="11" t="e">
        <f t="shared" si="62"/>
        <v>#DIV/0!</v>
      </c>
      <c r="AT62" s="38">
        <v>0</v>
      </c>
      <c r="AU62" s="33">
        <f t="shared" si="12"/>
        <v>0</v>
      </c>
      <c r="AV62" s="47">
        <v>0</v>
      </c>
      <c r="AW62" s="38">
        <v>0</v>
      </c>
      <c r="AX62" s="33">
        <f t="shared" si="13"/>
        <v>0</v>
      </c>
      <c r="AY62" s="47"/>
      <c r="AZ62" s="48">
        <v>3500</v>
      </c>
      <c r="BA62" s="33">
        <f t="shared" si="14"/>
        <v>291.66666666666669</v>
      </c>
      <c r="BB62" s="47"/>
      <c r="BC62" s="38">
        <v>1607.2</v>
      </c>
      <c r="BD62" s="33">
        <f t="shared" si="15"/>
        <v>133.93333333333334</v>
      </c>
      <c r="BE62" s="13"/>
      <c r="BF62" s="42">
        <v>0</v>
      </c>
      <c r="BG62" s="33">
        <f t="shared" si="16"/>
        <v>0</v>
      </c>
      <c r="BH62" s="47"/>
      <c r="BI62" s="38">
        <v>0</v>
      </c>
      <c r="BJ62" s="33">
        <f t="shared" si="17"/>
        <v>0</v>
      </c>
      <c r="BK62" s="47">
        <v>0</v>
      </c>
      <c r="BL62" s="38">
        <v>0</v>
      </c>
      <c r="BM62" s="33">
        <f t="shared" si="18"/>
        <v>0</v>
      </c>
      <c r="BN62" s="47">
        <v>0</v>
      </c>
      <c r="BO62" s="12">
        <f t="shared" si="19"/>
        <v>200</v>
      </c>
      <c r="BP62" s="33">
        <f t="shared" si="20"/>
        <v>16.666666666666668</v>
      </c>
      <c r="BQ62" s="12">
        <f t="shared" si="21"/>
        <v>0</v>
      </c>
      <c r="BR62" s="12">
        <f t="shared" si="63"/>
        <v>0</v>
      </c>
      <c r="BS62" s="11">
        <f t="shared" si="64"/>
        <v>0</v>
      </c>
      <c r="BT62" s="47">
        <v>200</v>
      </c>
      <c r="BU62" s="33">
        <f t="shared" si="22"/>
        <v>16.666666666666668</v>
      </c>
      <c r="BV62" s="47"/>
      <c r="BW62" s="47">
        <v>0</v>
      </c>
      <c r="BX62" s="33">
        <f t="shared" si="23"/>
        <v>0</v>
      </c>
      <c r="BY62" s="47"/>
      <c r="BZ62" s="42">
        <v>0</v>
      </c>
      <c r="CA62" s="33">
        <f t="shared" si="24"/>
        <v>0</v>
      </c>
      <c r="CB62" s="47"/>
      <c r="CC62" s="47">
        <v>0</v>
      </c>
      <c r="CD62" s="33">
        <f t="shared" si="25"/>
        <v>0</v>
      </c>
      <c r="CE62" s="47"/>
      <c r="CF62" s="11"/>
      <c r="CG62" s="33">
        <f t="shared" si="26"/>
        <v>0</v>
      </c>
      <c r="CH62" s="47">
        <v>0</v>
      </c>
      <c r="CI62" s="42">
        <v>0</v>
      </c>
      <c r="CJ62" s="33">
        <f t="shared" si="27"/>
        <v>0</v>
      </c>
      <c r="CK62" s="47"/>
      <c r="CL62" s="38">
        <v>0</v>
      </c>
      <c r="CM62" s="33">
        <f t="shared" si="28"/>
        <v>0</v>
      </c>
      <c r="CN62" s="47"/>
      <c r="CO62" s="47">
        <v>0</v>
      </c>
      <c r="CP62" s="33">
        <f t="shared" si="29"/>
        <v>0</v>
      </c>
      <c r="CQ62" s="47"/>
      <c r="CR62" s="47">
        <v>0</v>
      </c>
      <c r="CS62" s="33">
        <f t="shared" si="30"/>
        <v>0</v>
      </c>
      <c r="CT62" s="47"/>
      <c r="CU62" s="38">
        <v>0</v>
      </c>
      <c r="CV62" s="33">
        <f t="shared" si="31"/>
        <v>0</v>
      </c>
      <c r="CW62" s="47"/>
      <c r="CX62" s="42">
        <v>0</v>
      </c>
      <c r="CY62" s="33">
        <f t="shared" si="32"/>
        <v>0</v>
      </c>
      <c r="CZ62" s="47"/>
      <c r="DA62" s="42">
        <v>0</v>
      </c>
      <c r="DB62" s="33">
        <f t="shared" si="33"/>
        <v>0</v>
      </c>
      <c r="DC62" s="47"/>
      <c r="DD62" s="47">
        <v>0</v>
      </c>
      <c r="DE62" s="33">
        <f t="shared" si="34"/>
        <v>0</v>
      </c>
      <c r="DF62" s="47"/>
      <c r="DG62" s="47"/>
      <c r="DH62" s="12">
        <f t="shared" si="65"/>
        <v>6127</v>
      </c>
      <c r="DI62" s="33">
        <f t="shared" si="35"/>
        <v>510.58333333333331</v>
      </c>
      <c r="DJ62" s="12">
        <f t="shared" si="36"/>
        <v>0</v>
      </c>
      <c r="DK62" s="42">
        <v>0</v>
      </c>
      <c r="DL62" s="33">
        <f t="shared" si="37"/>
        <v>0</v>
      </c>
      <c r="DM62" s="47">
        <v>0</v>
      </c>
      <c r="DN62" s="47">
        <v>0</v>
      </c>
      <c r="DO62" s="33">
        <f t="shared" si="38"/>
        <v>0</v>
      </c>
      <c r="DP62" s="47"/>
      <c r="DQ62" s="42">
        <v>0</v>
      </c>
      <c r="DR62" s="33">
        <f t="shared" si="39"/>
        <v>0</v>
      </c>
      <c r="DS62" s="47">
        <v>0</v>
      </c>
      <c r="DT62" s="47">
        <v>0</v>
      </c>
      <c r="DU62" s="33">
        <f t="shared" si="40"/>
        <v>0</v>
      </c>
      <c r="DV62" s="47"/>
      <c r="DW62" s="42">
        <v>0</v>
      </c>
      <c r="DX62" s="33">
        <f t="shared" si="41"/>
        <v>0</v>
      </c>
      <c r="DY62" s="47">
        <v>0</v>
      </c>
      <c r="DZ62" s="47">
        <v>295</v>
      </c>
      <c r="EA62" s="33">
        <f t="shared" si="42"/>
        <v>24.583333333333332</v>
      </c>
      <c r="EB62" s="47"/>
      <c r="EC62" s="47"/>
      <c r="ED62" s="12">
        <f t="shared" si="66"/>
        <v>295</v>
      </c>
      <c r="EE62" s="33">
        <f t="shared" si="43"/>
        <v>24.583333333333332</v>
      </c>
      <c r="EF62" s="12"/>
      <c r="EI62" s="14"/>
      <c r="EK62" s="14"/>
      <c r="EL62" s="14"/>
      <c r="EN62" s="14"/>
    </row>
    <row r="63" spans="1:144" s="15" customFormat="1" ht="20.25" customHeight="1">
      <c r="A63" s="21">
        <v>54</v>
      </c>
      <c r="B63" s="74" t="s">
        <v>109</v>
      </c>
      <c r="C63" s="38">
        <v>52000</v>
      </c>
      <c r="D63" s="38"/>
      <c r="E63" s="42">
        <v>8300</v>
      </c>
      <c r="F63" s="25">
        <f t="shared" si="67"/>
        <v>38471.599999999999</v>
      </c>
      <c r="G63" s="33">
        <f t="shared" si="45"/>
        <v>3205.9666666666667</v>
      </c>
      <c r="H63" s="12">
        <f t="shared" si="68"/>
        <v>0</v>
      </c>
      <c r="I63" s="12">
        <f t="shared" si="46"/>
        <v>0</v>
      </c>
      <c r="J63" s="12">
        <f t="shared" si="47"/>
        <v>0</v>
      </c>
      <c r="K63" s="12">
        <f t="shared" si="2"/>
        <v>7389.2</v>
      </c>
      <c r="L63" s="33">
        <f t="shared" si="3"/>
        <v>615.76666666666665</v>
      </c>
      <c r="M63" s="12">
        <f t="shared" si="48"/>
        <v>0</v>
      </c>
      <c r="N63" s="12">
        <f t="shared" si="49"/>
        <v>0</v>
      </c>
      <c r="O63" s="12">
        <f t="shared" si="50"/>
        <v>0</v>
      </c>
      <c r="P63" s="12">
        <f t="shared" si="4"/>
        <v>4451.6000000000004</v>
      </c>
      <c r="Q63" s="33">
        <f t="shared" si="5"/>
        <v>370.9666666666667</v>
      </c>
      <c r="R63" s="12">
        <f t="shared" si="6"/>
        <v>0</v>
      </c>
      <c r="S63" s="12">
        <f t="shared" si="51"/>
        <v>0</v>
      </c>
      <c r="T63" s="11">
        <f t="shared" si="52"/>
        <v>0</v>
      </c>
      <c r="U63" s="47">
        <v>83.1</v>
      </c>
      <c r="V63" s="33">
        <f t="shared" si="7"/>
        <v>6.9249999999999998</v>
      </c>
      <c r="W63" s="47"/>
      <c r="X63" s="12">
        <f t="shared" si="53"/>
        <v>0</v>
      </c>
      <c r="Y63" s="11">
        <f t="shared" si="54"/>
        <v>0</v>
      </c>
      <c r="Z63" s="47">
        <v>827.6</v>
      </c>
      <c r="AA63" s="33">
        <f t="shared" si="8"/>
        <v>68.966666666666669</v>
      </c>
      <c r="AB63" s="47"/>
      <c r="AC63" s="12">
        <f t="shared" si="55"/>
        <v>0</v>
      </c>
      <c r="AD63" s="11">
        <f t="shared" si="56"/>
        <v>0</v>
      </c>
      <c r="AE63" s="47">
        <v>4368.5</v>
      </c>
      <c r="AF63" s="33">
        <f t="shared" si="9"/>
        <v>364.04166666666669</v>
      </c>
      <c r="AG63" s="47"/>
      <c r="AH63" s="12">
        <f t="shared" si="57"/>
        <v>0</v>
      </c>
      <c r="AI63" s="11">
        <f t="shared" si="58"/>
        <v>0</v>
      </c>
      <c r="AJ63" s="47">
        <v>260</v>
      </c>
      <c r="AK63" s="33">
        <f t="shared" si="10"/>
        <v>21.666666666666668</v>
      </c>
      <c r="AL63" s="47"/>
      <c r="AM63" s="12">
        <f t="shared" si="59"/>
        <v>0</v>
      </c>
      <c r="AN63" s="11">
        <f t="shared" si="60"/>
        <v>0</v>
      </c>
      <c r="AO63" s="47"/>
      <c r="AP63" s="33">
        <f t="shared" si="11"/>
        <v>0</v>
      </c>
      <c r="AQ63" s="47"/>
      <c r="AR63" s="12" t="e">
        <f t="shared" si="61"/>
        <v>#DIV/0!</v>
      </c>
      <c r="AS63" s="11" t="e">
        <f t="shared" si="62"/>
        <v>#DIV/0!</v>
      </c>
      <c r="AT63" s="38">
        <v>0</v>
      </c>
      <c r="AU63" s="33">
        <f t="shared" si="12"/>
        <v>0</v>
      </c>
      <c r="AV63" s="47">
        <v>0</v>
      </c>
      <c r="AW63" s="38">
        <v>0</v>
      </c>
      <c r="AX63" s="33">
        <f t="shared" si="13"/>
        <v>0</v>
      </c>
      <c r="AY63" s="47"/>
      <c r="AZ63" s="48">
        <v>31082.400000000001</v>
      </c>
      <c r="BA63" s="33">
        <f t="shared" si="14"/>
        <v>2590.2000000000003</v>
      </c>
      <c r="BB63" s="47"/>
      <c r="BC63" s="38">
        <v>0</v>
      </c>
      <c r="BD63" s="33">
        <f t="shared" si="15"/>
        <v>0</v>
      </c>
      <c r="BE63" s="13"/>
      <c r="BF63" s="42">
        <v>0</v>
      </c>
      <c r="BG63" s="33">
        <f t="shared" si="16"/>
        <v>0</v>
      </c>
      <c r="BH63" s="47"/>
      <c r="BI63" s="38">
        <v>0</v>
      </c>
      <c r="BJ63" s="33">
        <f t="shared" si="17"/>
        <v>0</v>
      </c>
      <c r="BK63" s="47">
        <v>0</v>
      </c>
      <c r="BL63" s="38">
        <v>0</v>
      </c>
      <c r="BM63" s="33">
        <f t="shared" si="18"/>
        <v>0</v>
      </c>
      <c r="BN63" s="47">
        <v>0</v>
      </c>
      <c r="BO63" s="12">
        <f t="shared" si="19"/>
        <v>1150</v>
      </c>
      <c r="BP63" s="33">
        <f t="shared" si="20"/>
        <v>95.833333333333329</v>
      </c>
      <c r="BQ63" s="12">
        <f t="shared" si="21"/>
        <v>0</v>
      </c>
      <c r="BR63" s="12">
        <f t="shared" si="63"/>
        <v>0</v>
      </c>
      <c r="BS63" s="11">
        <f t="shared" si="64"/>
        <v>0</v>
      </c>
      <c r="BT63" s="47">
        <v>900</v>
      </c>
      <c r="BU63" s="33">
        <f t="shared" si="22"/>
        <v>75</v>
      </c>
      <c r="BV63" s="47"/>
      <c r="BW63" s="47">
        <v>250</v>
      </c>
      <c r="BX63" s="33">
        <f t="shared" si="23"/>
        <v>20.833333333333332</v>
      </c>
      <c r="BY63" s="47"/>
      <c r="BZ63" s="42">
        <v>0</v>
      </c>
      <c r="CA63" s="33">
        <f t="shared" si="24"/>
        <v>0</v>
      </c>
      <c r="CB63" s="47"/>
      <c r="CC63" s="47">
        <v>0</v>
      </c>
      <c r="CD63" s="33">
        <f t="shared" si="25"/>
        <v>0</v>
      </c>
      <c r="CE63" s="47"/>
      <c r="CF63" s="11"/>
      <c r="CG63" s="33">
        <f t="shared" si="26"/>
        <v>0</v>
      </c>
      <c r="CH63" s="47">
        <v>0</v>
      </c>
      <c r="CI63" s="42">
        <v>0</v>
      </c>
      <c r="CJ63" s="33">
        <f t="shared" si="27"/>
        <v>0</v>
      </c>
      <c r="CK63" s="47"/>
      <c r="CL63" s="38">
        <v>0</v>
      </c>
      <c r="CM63" s="33">
        <f t="shared" si="28"/>
        <v>0</v>
      </c>
      <c r="CN63" s="47"/>
      <c r="CO63" s="47">
        <v>700</v>
      </c>
      <c r="CP63" s="33">
        <f t="shared" si="29"/>
        <v>58.333333333333336</v>
      </c>
      <c r="CQ63" s="47"/>
      <c r="CR63" s="47">
        <v>200</v>
      </c>
      <c r="CS63" s="33">
        <f t="shared" si="30"/>
        <v>16.666666666666668</v>
      </c>
      <c r="CT63" s="47"/>
      <c r="CU63" s="38">
        <v>0</v>
      </c>
      <c r="CV63" s="33">
        <f t="shared" si="31"/>
        <v>0</v>
      </c>
      <c r="CW63" s="47"/>
      <c r="CX63" s="42">
        <v>0</v>
      </c>
      <c r="CY63" s="33">
        <f t="shared" si="32"/>
        <v>0</v>
      </c>
      <c r="CZ63" s="47"/>
      <c r="DA63" s="42">
        <v>0</v>
      </c>
      <c r="DB63" s="33">
        <f t="shared" si="33"/>
        <v>0</v>
      </c>
      <c r="DC63" s="47"/>
      <c r="DD63" s="47">
        <v>0</v>
      </c>
      <c r="DE63" s="33">
        <f t="shared" si="34"/>
        <v>0</v>
      </c>
      <c r="DF63" s="47"/>
      <c r="DG63" s="47"/>
      <c r="DH63" s="12">
        <f t="shared" si="65"/>
        <v>38471.599999999999</v>
      </c>
      <c r="DI63" s="33">
        <f t="shared" si="35"/>
        <v>3205.9666666666667</v>
      </c>
      <c r="DJ63" s="12">
        <f t="shared" si="36"/>
        <v>0</v>
      </c>
      <c r="DK63" s="42">
        <v>0</v>
      </c>
      <c r="DL63" s="33">
        <f t="shared" si="37"/>
        <v>0</v>
      </c>
      <c r="DM63" s="47">
        <v>0</v>
      </c>
      <c r="DN63" s="47">
        <v>0</v>
      </c>
      <c r="DO63" s="33">
        <f t="shared" si="38"/>
        <v>0</v>
      </c>
      <c r="DP63" s="47"/>
      <c r="DQ63" s="42">
        <v>0</v>
      </c>
      <c r="DR63" s="33">
        <f t="shared" si="39"/>
        <v>0</v>
      </c>
      <c r="DS63" s="47">
        <v>0</v>
      </c>
      <c r="DT63" s="47">
        <v>0</v>
      </c>
      <c r="DU63" s="33">
        <f t="shared" si="40"/>
        <v>0</v>
      </c>
      <c r="DV63" s="47"/>
      <c r="DW63" s="42">
        <v>0</v>
      </c>
      <c r="DX63" s="33">
        <f t="shared" si="41"/>
        <v>0</v>
      </c>
      <c r="DY63" s="47">
        <v>0</v>
      </c>
      <c r="DZ63" s="47">
        <v>2000</v>
      </c>
      <c r="EA63" s="33">
        <f t="shared" si="42"/>
        <v>166.66666666666666</v>
      </c>
      <c r="EB63" s="47"/>
      <c r="EC63" s="47"/>
      <c r="ED63" s="12">
        <f t="shared" si="66"/>
        <v>2000</v>
      </c>
      <c r="EE63" s="33">
        <f t="shared" si="43"/>
        <v>166.66666666666666</v>
      </c>
      <c r="EF63" s="12"/>
      <c r="EI63" s="14"/>
      <c r="EK63" s="14"/>
      <c r="EL63" s="14"/>
      <c r="EN63" s="14"/>
    </row>
    <row r="64" spans="1:144" s="15" customFormat="1" ht="20.25" customHeight="1">
      <c r="A64" s="21">
        <v>55</v>
      </c>
      <c r="B64" s="74" t="s">
        <v>110</v>
      </c>
      <c r="C64" s="42">
        <v>4908</v>
      </c>
      <c r="D64" s="42"/>
      <c r="E64" s="42">
        <v>647.70000000000005</v>
      </c>
      <c r="F64" s="25">
        <f t="shared" si="67"/>
        <v>30422.5</v>
      </c>
      <c r="G64" s="33">
        <f t="shared" si="45"/>
        <v>2535.2083333333335</v>
      </c>
      <c r="H64" s="12">
        <f t="shared" si="68"/>
        <v>0</v>
      </c>
      <c r="I64" s="12">
        <f t="shared" si="46"/>
        <v>0</v>
      </c>
      <c r="J64" s="12">
        <f t="shared" si="47"/>
        <v>0</v>
      </c>
      <c r="K64" s="12">
        <f t="shared" si="2"/>
        <v>4205</v>
      </c>
      <c r="L64" s="33">
        <f t="shared" si="3"/>
        <v>350.41666666666669</v>
      </c>
      <c r="M64" s="12">
        <f t="shared" si="48"/>
        <v>0</v>
      </c>
      <c r="N64" s="12">
        <f t="shared" si="49"/>
        <v>0</v>
      </c>
      <c r="O64" s="12">
        <f t="shared" si="50"/>
        <v>0</v>
      </c>
      <c r="P64" s="12">
        <f t="shared" si="4"/>
        <v>1760</v>
      </c>
      <c r="Q64" s="33">
        <f t="shared" si="5"/>
        <v>146.66666666666666</v>
      </c>
      <c r="R64" s="12">
        <f t="shared" si="6"/>
        <v>0</v>
      </c>
      <c r="S64" s="12">
        <f t="shared" si="51"/>
        <v>0</v>
      </c>
      <c r="T64" s="11">
        <f t="shared" si="52"/>
        <v>0</v>
      </c>
      <c r="U64" s="47">
        <v>160</v>
      </c>
      <c r="V64" s="33">
        <f t="shared" si="7"/>
        <v>13.333333333333334</v>
      </c>
      <c r="W64" s="47"/>
      <c r="X64" s="12">
        <f t="shared" si="53"/>
        <v>0</v>
      </c>
      <c r="Y64" s="11">
        <f t="shared" si="54"/>
        <v>0</v>
      </c>
      <c r="Z64" s="47">
        <v>1475</v>
      </c>
      <c r="AA64" s="33">
        <f t="shared" si="8"/>
        <v>122.91666666666667</v>
      </c>
      <c r="AB64" s="47"/>
      <c r="AC64" s="12">
        <f t="shared" si="55"/>
        <v>0</v>
      </c>
      <c r="AD64" s="11">
        <f t="shared" si="56"/>
        <v>0</v>
      </c>
      <c r="AE64" s="47">
        <v>1600</v>
      </c>
      <c r="AF64" s="33">
        <f t="shared" si="9"/>
        <v>133.33333333333334</v>
      </c>
      <c r="AG64" s="47"/>
      <c r="AH64" s="12">
        <f t="shared" si="57"/>
        <v>0</v>
      </c>
      <c r="AI64" s="11">
        <f t="shared" si="58"/>
        <v>0</v>
      </c>
      <c r="AJ64" s="47">
        <v>110</v>
      </c>
      <c r="AK64" s="33">
        <f t="shared" si="10"/>
        <v>9.1666666666666661</v>
      </c>
      <c r="AL64" s="47"/>
      <c r="AM64" s="12">
        <f t="shared" si="59"/>
        <v>0</v>
      </c>
      <c r="AN64" s="11">
        <f t="shared" si="60"/>
        <v>0</v>
      </c>
      <c r="AO64" s="47"/>
      <c r="AP64" s="33">
        <f t="shared" si="11"/>
        <v>0</v>
      </c>
      <c r="AQ64" s="47"/>
      <c r="AR64" s="12" t="e">
        <f t="shared" si="61"/>
        <v>#DIV/0!</v>
      </c>
      <c r="AS64" s="11" t="e">
        <f t="shared" si="62"/>
        <v>#DIV/0!</v>
      </c>
      <c r="AT64" s="38">
        <v>0</v>
      </c>
      <c r="AU64" s="33">
        <f t="shared" si="12"/>
        <v>0</v>
      </c>
      <c r="AV64" s="47">
        <v>0</v>
      </c>
      <c r="AW64" s="38">
        <v>0</v>
      </c>
      <c r="AX64" s="33">
        <f t="shared" si="13"/>
        <v>0</v>
      </c>
      <c r="AY64" s="47"/>
      <c r="AZ64" s="48">
        <v>26217.5</v>
      </c>
      <c r="BA64" s="33">
        <f t="shared" si="14"/>
        <v>2184.7916666666665</v>
      </c>
      <c r="BB64" s="47"/>
      <c r="BC64" s="38">
        <v>0</v>
      </c>
      <c r="BD64" s="33">
        <f t="shared" si="15"/>
        <v>0</v>
      </c>
      <c r="BE64" s="13"/>
      <c r="BF64" s="42">
        <v>0</v>
      </c>
      <c r="BG64" s="33">
        <f t="shared" si="16"/>
        <v>0</v>
      </c>
      <c r="BH64" s="47"/>
      <c r="BI64" s="38">
        <v>0</v>
      </c>
      <c r="BJ64" s="33">
        <f t="shared" si="17"/>
        <v>0</v>
      </c>
      <c r="BK64" s="47">
        <v>0</v>
      </c>
      <c r="BL64" s="38">
        <v>0</v>
      </c>
      <c r="BM64" s="33">
        <f t="shared" si="18"/>
        <v>0</v>
      </c>
      <c r="BN64" s="47">
        <v>0</v>
      </c>
      <c r="BO64" s="12">
        <f t="shared" si="19"/>
        <v>300</v>
      </c>
      <c r="BP64" s="33">
        <f t="shared" si="20"/>
        <v>25</v>
      </c>
      <c r="BQ64" s="12">
        <f t="shared" si="21"/>
        <v>0</v>
      </c>
      <c r="BR64" s="12">
        <f t="shared" si="63"/>
        <v>0</v>
      </c>
      <c r="BS64" s="11">
        <f t="shared" si="64"/>
        <v>0</v>
      </c>
      <c r="BT64" s="47">
        <v>300</v>
      </c>
      <c r="BU64" s="33">
        <f t="shared" si="22"/>
        <v>25</v>
      </c>
      <c r="BV64" s="47"/>
      <c r="BW64" s="47">
        <v>0</v>
      </c>
      <c r="BX64" s="33">
        <f t="shared" si="23"/>
        <v>0</v>
      </c>
      <c r="BY64" s="47"/>
      <c r="BZ64" s="42">
        <v>0</v>
      </c>
      <c r="CA64" s="33">
        <f t="shared" si="24"/>
        <v>0</v>
      </c>
      <c r="CB64" s="47"/>
      <c r="CC64" s="47">
        <v>0</v>
      </c>
      <c r="CD64" s="33">
        <f t="shared" si="25"/>
        <v>0</v>
      </c>
      <c r="CE64" s="47"/>
      <c r="CF64" s="11"/>
      <c r="CG64" s="33">
        <f t="shared" si="26"/>
        <v>0</v>
      </c>
      <c r="CH64" s="47">
        <v>0</v>
      </c>
      <c r="CI64" s="42">
        <v>0</v>
      </c>
      <c r="CJ64" s="33">
        <f t="shared" si="27"/>
        <v>0</v>
      </c>
      <c r="CK64" s="47"/>
      <c r="CL64" s="38">
        <v>0</v>
      </c>
      <c r="CM64" s="33">
        <f t="shared" si="28"/>
        <v>0</v>
      </c>
      <c r="CN64" s="47"/>
      <c r="CO64" s="47">
        <v>560</v>
      </c>
      <c r="CP64" s="33">
        <f t="shared" si="29"/>
        <v>46.666666666666664</v>
      </c>
      <c r="CQ64" s="47"/>
      <c r="CR64" s="47">
        <v>560</v>
      </c>
      <c r="CS64" s="33">
        <f t="shared" si="30"/>
        <v>46.666666666666664</v>
      </c>
      <c r="CT64" s="47"/>
      <c r="CU64" s="38">
        <v>0</v>
      </c>
      <c r="CV64" s="33">
        <f t="shared" si="31"/>
        <v>0</v>
      </c>
      <c r="CW64" s="47"/>
      <c r="CX64" s="42">
        <v>0</v>
      </c>
      <c r="CY64" s="33">
        <f t="shared" si="32"/>
        <v>0</v>
      </c>
      <c r="CZ64" s="47"/>
      <c r="DA64" s="42">
        <v>0</v>
      </c>
      <c r="DB64" s="33">
        <f t="shared" si="33"/>
        <v>0</v>
      </c>
      <c r="DC64" s="47"/>
      <c r="DD64" s="47">
        <v>0</v>
      </c>
      <c r="DE64" s="33">
        <f t="shared" si="34"/>
        <v>0</v>
      </c>
      <c r="DF64" s="47"/>
      <c r="DG64" s="47"/>
      <c r="DH64" s="12">
        <f t="shared" si="65"/>
        <v>30422.5</v>
      </c>
      <c r="DI64" s="33">
        <f t="shared" si="35"/>
        <v>2535.2083333333335</v>
      </c>
      <c r="DJ64" s="12">
        <f t="shared" si="36"/>
        <v>0</v>
      </c>
      <c r="DK64" s="42">
        <v>0</v>
      </c>
      <c r="DL64" s="33">
        <f t="shared" si="37"/>
        <v>0</v>
      </c>
      <c r="DM64" s="47">
        <v>0</v>
      </c>
      <c r="DN64" s="47">
        <v>0</v>
      </c>
      <c r="DO64" s="33">
        <f t="shared" si="38"/>
        <v>0</v>
      </c>
      <c r="DP64" s="47"/>
      <c r="DQ64" s="42">
        <v>0</v>
      </c>
      <c r="DR64" s="33">
        <f t="shared" si="39"/>
        <v>0</v>
      </c>
      <c r="DS64" s="47">
        <v>0</v>
      </c>
      <c r="DT64" s="47">
        <v>0</v>
      </c>
      <c r="DU64" s="33">
        <f t="shared" si="40"/>
        <v>0</v>
      </c>
      <c r="DV64" s="47"/>
      <c r="DW64" s="42">
        <v>0</v>
      </c>
      <c r="DX64" s="33">
        <f t="shared" si="41"/>
        <v>0</v>
      </c>
      <c r="DY64" s="47">
        <v>0</v>
      </c>
      <c r="DZ64" s="47">
        <v>1521.5</v>
      </c>
      <c r="EA64" s="33">
        <f t="shared" si="42"/>
        <v>126.79166666666667</v>
      </c>
      <c r="EB64" s="47"/>
      <c r="EC64" s="47"/>
      <c r="ED64" s="12">
        <f t="shared" si="66"/>
        <v>1521.5</v>
      </c>
      <c r="EE64" s="33">
        <f t="shared" si="43"/>
        <v>126.79166666666667</v>
      </c>
      <c r="EF64" s="12"/>
      <c r="EI64" s="14"/>
      <c r="EK64" s="14"/>
      <c r="EL64" s="14"/>
      <c r="EN64" s="14"/>
    </row>
    <row r="65" spans="1:144" s="15" customFormat="1" ht="20.25" customHeight="1">
      <c r="A65" s="21">
        <v>56</v>
      </c>
      <c r="B65" s="74" t="s">
        <v>111</v>
      </c>
      <c r="C65" s="38">
        <v>2453.5</v>
      </c>
      <c r="D65" s="38"/>
      <c r="E65" s="42">
        <v>0</v>
      </c>
      <c r="F65" s="25">
        <f t="shared" si="67"/>
        <v>17877.099999999999</v>
      </c>
      <c r="G65" s="33">
        <f t="shared" si="45"/>
        <v>1489.7583333333332</v>
      </c>
      <c r="H65" s="12">
        <f t="shared" si="68"/>
        <v>0</v>
      </c>
      <c r="I65" s="12">
        <f t="shared" si="46"/>
        <v>0</v>
      </c>
      <c r="J65" s="12">
        <f t="shared" si="47"/>
        <v>0</v>
      </c>
      <c r="K65" s="12">
        <f t="shared" si="2"/>
        <v>4798.2</v>
      </c>
      <c r="L65" s="33">
        <f t="shared" si="3"/>
        <v>399.84999999999997</v>
      </c>
      <c r="M65" s="12">
        <f t="shared" si="48"/>
        <v>0</v>
      </c>
      <c r="N65" s="12">
        <f t="shared" si="49"/>
        <v>0</v>
      </c>
      <c r="O65" s="12">
        <f t="shared" si="50"/>
        <v>0</v>
      </c>
      <c r="P65" s="12">
        <f t="shared" si="4"/>
        <v>3270.2</v>
      </c>
      <c r="Q65" s="33">
        <f t="shared" si="5"/>
        <v>272.51666666666665</v>
      </c>
      <c r="R65" s="12">
        <f t="shared" si="6"/>
        <v>0</v>
      </c>
      <c r="S65" s="12">
        <f t="shared" si="51"/>
        <v>0</v>
      </c>
      <c r="T65" s="11">
        <f t="shared" si="52"/>
        <v>0</v>
      </c>
      <c r="U65" s="47">
        <v>20.2</v>
      </c>
      <c r="V65" s="33">
        <f t="shared" si="7"/>
        <v>1.6833333333333333</v>
      </c>
      <c r="W65" s="47"/>
      <c r="X65" s="12">
        <f t="shared" si="53"/>
        <v>0</v>
      </c>
      <c r="Y65" s="11">
        <f t="shared" si="54"/>
        <v>0</v>
      </c>
      <c r="Z65" s="47">
        <v>720</v>
      </c>
      <c r="AA65" s="33">
        <f t="shared" si="8"/>
        <v>60</v>
      </c>
      <c r="AB65" s="47"/>
      <c r="AC65" s="12">
        <f t="shared" si="55"/>
        <v>0</v>
      </c>
      <c r="AD65" s="11">
        <f t="shared" si="56"/>
        <v>0</v>
      </c>
      <c r="AE65" s="47">
        <v>3250</v>
      </c>
      <c r="AF65" s="33">
        <f t="shared" si="9"/>
        <v>270.83333333333331</v>
      </c>
      <c r="AG65" s="47"/>
      <c r="AH65" s="12">
        <f t="shared" si="57"/>
        <v>0</v>
      </c>
      <c r="AI65" s="11">
        <f t="shared" si="58"/>
        <v>0</v>
      </c>
      <c r="AJ65" s="47">
        <v>65</v>
      </c>
      <c r="AK65" s="33">
        <f t="shared" si="10"/>
        <v>5.416666666666667</v>
      </c>
      <c r="AL65" s="47"/>
      <c r="AM65" s="12">
        <f t="shared" si="59"/>
        <v>0</v>
      </c>
      <c r="AN65" s="11">
        <f t="shared" si="60"/>
        <v>0</v>
      </c>
      <c r="AO65" s="47"/>
      <c r="AP65" s="33">
        <f t="shared" si="11"/>
        <v>0</v>
      </c>
      <c r="AQ65" s="47"/>
      <c r="AR65" s="12" t="e">
        <f t="shared" si="61"/>
        <v>#DIV/0!</v>
      </c>
      <c r="AS65" s="11" t="e">
        <f t="shared" si="62"/>
        <v>#DIV/0!</v>
      </c>
      <c r="AT65" s="38">
        <v>0</v>
      </c>
      <c r="AU65" s="33">
        <f t="shared" si="12"/>
        <v>0</v>
      </c>
      <c r="AV65" s="47">
        <v>0</v>
      </c>
      <c r="AW65" s="38">
        <v>0</v>
      </c>
      <c r="AX65" s="33">
        <f t="shared" si="13"/>
        <v>0</v>
      </c>
      <c r="AY65" s="47"/>
      <c r="AZ65" s="48">
        <v>13078.9</v>
      </c>
      <c r="BA65" s="33">
        <f t="shared" si="14"/>
        <v>1089.9083333333333</v>
      </c>
      <c r="BB65" s="47"/>
      <c r="BC65" s="38">
        <v>0</v>
      </c>
      <c r="BD65" s="33">
        <f t="shared" si="15"/>
        <v>0</v>
      </c>
      <c r="BE65" s="13"/>
      <c r="BF65" s="42">
        <v>0</v>
      </c>
      <c r="BG65" s="33">
        <f t="shared" si="16"/>
        <v>0</v>
      </c>
      <c r="BH65" s="47"/>
      <c r="BI65" s="38">
        <v>0</v>
      </c>
      <c r="BJ65" s="33">
        <f t="shared" si="17"/>
        <v>0</v>
      </c>
      <c r="BK65" s="47">
        <v>0</v>
      </c>
      <c r="BL65" s="38">
        <v>0</v>
      </c>
      <c r="BM65" s="33">
        <f t="shared" si="18"/>
        <v>0</v>
      </c>
      <c r="BN65" s="47">
        <v>0</v>
      </c>
      <c r="BO65" s="12">
        <f t="shared" si="19"/>
        <v>353</v>
      </c>
      <c r="BP65" s="33">
        <f t="shared" si="20"/>
        <v>29.416666666666668</v>
      </c>
      <c r="BQ65" s="12">
        <f t="shared" si="21"/>
        <v>0</v>
      </c>
      <c r="BR65" s="12">
        <f t="shared" si="63"/>
        <v>0</v>
      </c>
      <c r="BS65" s="11">
        <f t="shared" si="64"/>
        <v>0</v>
      </c>
      <c r="BT65" s="47">
        <v>353</v>
      </c>
      <c r="BU65" s="33">
        <f t="shared" si="22"/>
        <v>29.416666666666668</v>
      </c>
      <c r="BV65" s="47"/>
      <c r="BW65" s="47">
        <v>0</v>
      </c>
      <c r="BX65" s="33">
        <f t="shared" si="23"/>
        <v>0</v>
      </c>
      <c r="BY65" s="47"/>
      <c r="BZ65" s="42">
        <v>0</v>
      </c>
      <c r="CA65" s="33">
        <f t="shared" si="24"/>
        <v>0</v>
      </c>
      <c r="CB65" s="47"/>
      <c r="CC65" s="47">
        <v>0</v>
      </c>
      <c r="CD65" s="33">
        <f t="shared" si="25"/>
        <v>0</v>
      </c>
      <c r="CE65" s="47"/>
      <c r="CF65" s="11"/>
      <c r="CG65" s="33">
        <f t="shared" si="26"/>
        <v>0</v>
      </c>
      <c r="CH65" s="47">
        <v>0</v>
      </c>
      <c r="CI65" s="42">
        <v>0</v>
      </c>
      <c r="CJ65" s="33">
        <f t="shared" si="27"/>
        <v>0</v>
      </c>
      <c r="CK65" s="47"/>
      <c r="CL65" s="38">
        <v>0</v>
      </c>
      <c r="CM65" s="33">
        <f t="shared" si="28"/>
        <v>0</v>
      </c>
      <c r="CN65" s="47"/>
      <c r="CO65" s="47">
        <v>390</v>
      </c>
      <c r="CP65" s="33">
        <f t="shared" si="29"/>
        <v>32.5</v>
      </c>
      <c r="CQ65" s="47"/>
      <c r="CR65" s="47">
        <v>270</v>
      </c>
      <c r="CS65" s="33">
        <f t="shared" si="30"/>
        <v>22.5</v>
      </c>
      <c r="CT65" s="47"/>
      <c r="CU65" s="38">
        <v>0</v>
      </c>
      <c r="CV65" s="33">
        <f t="shared" si="31"/>
        <v>0</v>
      </c>
      <c r="CW65" s="47"/>
      <c r="CX65" s="42">
        <v>0</v>
      </c>
      <c r="CY65" s="33">
        <f t="shared" si="32"/>
        <v>0</v>
      </c>
      <c r="CZ65" s="47"/>
      <c r="DA65" s="42">
        <v>0</v>
      </c>
      <c r="DB65" s="33">
        <f t="shared" si="33"/>
        <v>0</v>
      </c>
      <c r="DC65" s="47"/>
      <c r="DD65" s="47">
        <v>0</v>
      </c>
      <c r="DE65" s="33">
        <f t="shared" si="34"/>
        <v>0</v>
      </c>
      <c r="DF65" s="47"/>
      <c r="DG65" s="47"/>
      <c r="DH65" s="12">
        <f t="shared" si="65"/>
        <v>17877.099999999999</v>
      </c>
      <c r="DI65" s="33">
        <f t="shared" si="35"/>
        <v>1489.7583333333332</v>
      </c>
      <c r="DJ65" s="12">
        <f t="shared" si="36"/>
        <v>0</v>
      </c>
      <c r="DK65" s="42">
        <v>0</v>
      </c>
      <c r="DL65" s="33">
        <f t="shared" si="37"/>
        <v>0</v>
      </c>
      <c r="DM65" s="47">
        <v>0</v>
      </c>
      <c r="DN65" s="47">
        <v>0</v>
      </c>
      <c r="DO65" s="33">
        <f t="shared" si="38"/>
        <v>0</v>
      </c>
      <c r="DP65" s="47"/>
      <c r="DQ65" s="42">
        <v>0</v>
      </c>
      <c r="DR65" s="33">
        <f t="shared" si="39"/>
        <v>0</v>
      </c>
      <c r="DS65" s="47">
        <v>0</v>
      </c>
      <c r="DT65" s="47">
        <v>0</v>
      </c>
      <c r="DU65" s="33">
        <f t="shared" si="40"/>
        <v>0</v>
      </c>
      <c r="DV65" s="47"/>
      <c r="DW65" s="42">
        <v>0</v>
      </c>
      <c r="DX65" s="33">
        <f t="shared" si="41"/>
        <v>0</v>
      </c>
      <c r="DY65" s="47">
        <v>0</v>
      </c>
      <c r="DZ65" s="47">
        <v>900</v>
      </c>
      <c r="EA65" s="33">
        <f t="shared" si="42"/>
        <v>75</v>
      </c>
      <c r="EB65" s="47"/>
      <c r="EC65" s="47"/>
      <c r="ED65" s="12">
        <f t="shared" si="66"/>
        <v>900</v>
      </c>
      <c r="EE65" s="33">
        <f t="shared" si="43"/>
        <v>75</v>
      </c>
      <c r="EF65" s="12"/>
      <c r="EI65" s="14"/>
      <c r="EK65" s="14"/>
      <c r="EL65" s="14"/>
      <c r="EN65" s="14"/>
    </row>
    <row r="66" spans="1:144" s="15" customFormat="1" ht="20.25" customHeight="1">
      <c r="A66" s="21">
        <v>57</v>
      </c>
      <c r="B66" s="82" t="s">
        <v>112</v>
      </c>
      <c r="C66" s="38">
        <v>796.6</v>
      </c>
      <c r="D66" s="38"/>
      <c r="E66" s="42">
        <v>0</v>
      </c>
      <c r="F66" s="25">
        <f t="shared" si="67"/>
        <v>5886.4</v>
      </c>
      <c r="G66" s="33">
        <f t="shared" si="45"/>
        <v>490.5333333333333</v>
      </c>
      <c r="H66" s="12">
        <f t="shared" si="68"/>
        <v>0</v>
      </c>
      <c r="I66" s="12">
        <f t="shared" si="46"/>
        <v>0</v>
      </c>
      <c r="J66" s="12">
        <f t="shared" si="47"/>
        <v>0</v>
      </c>
      <c r="K66" s="12">
        <f t="shared" si="2"/>
        <v>2386.4</v>
      </c>
      <c r="L66" s="33">
        <f t="shared" si="3"/>
        <v>198.86666666666667</v>
      </c>
      <c r="M66" s="12">
        <f t="shared" si="48"/>
        <v>0</v>
      </c>
      <c r="N66" s="12">
        <f t="shared" si="49"/>
        <v>0</v>
      </c>
      <c r="O66" s="12">
        <f t="shared" si="50"/>
        <v>0</v>
      </c>
      <c r="P66" s="12">
        <f t="shared" si="4"/>
        <v>184.4</v>
      </c>
      <c r="Q66" s="33">
        <f t="shared" si="5"/>
        <v>15.366666666666667</v>
      </c>
      <c r="R66" s="12">
        <f t="shared" si="6"/>
        <v>0</v>
      </c>
      <c r="S66" s="12">
        <f t="shared" si="51"/>
        <v>0</v>
      </c>
      <c r="T66" s="11">
        <f t="shared" si="52"/>
        <v>0</v>
      </c>
      <c r="U66" s="47">
        <v>0</v>
      </c>
      <c r="V66" s="33">
        <f t="shared" si="7"/>
        <v>0</v>
      </c>
      <c r="W66" s="47"/>
      <c r="X66" s="12" t="e">
        <f t="shared" si="53"/>
        <v>#DIV/0!</v>
      </c>
      <c r="Y66" s="11" t="e">
        <f t="shared" si="54"/>
        <v>#DIV/0!</v>
      </c>
      <c r="Z66" s="47">
        <v>1802</v>
      </c>
      <c r="AA66" s="33">
        <f t="shared" si="8"/>
        <v>150.16666666666666</v>
      </c>
      <c r="AB66" s="47"/>
      <c r="AC66" s="12">
        <f t="shared" si="55"/>
        <v>0</v>
      </c>
      <c r="AD66" s="11">
        <f t="shared" si="56"/>
        <v>0</v>
      </c>
      <c r="AE66" s="47">
        <v>184.4</v>
      </c>
      <c r="AF66" s="33">
        <f t="shared" si="9"/>
        <v>15.366666666666667</v>
      </c>
      <c r="AG66" s="47"/>
      <c r="AH66" s="12">
        <f t="shared" si="57"/>
        <v>0</v>
      </c>
      <c r="AI66" s="11">
        <f t="shared" si="58"/>
        <v>0</v>
      </c>
      <c r="AJ66" s="47">
        <v>0</v>
      </c>
      <c r="AK66" s="33">
        <f t="shared" si="10"/>
        <v>0</v>
      </c>
      <c r="AL66" s="47"/>
      <c r="AM66" s="12" t="e">
        <f t="shared" si="59"/>
        <v>#DIV/0!</v>
      </c>
      <c r="AN66" s="11" t="e">
        <f t="shared" si="60"/>
        <v>#DIV/0!</v>
      </c>
      <c r="AO66" s="47"/>
      <c r="AP66" s="33">
        <f t="shared" si="11"/>
        <v>0</v>
      </c>
      <c r="AQ66" s="47"/>
      <c r="AR66" s="12" t="e">
        <f t="shared" si="61"/>
        <v>#DIV/0!</v>
      </c>
      <c r="AS66" s="11" t="e">
        <f t="shared" si="62"/>
        <v>#DIV/0!</v>
      </c>
      <c r="AT66" s="38">
        <v>0</v>
      </c>
      <c r="AU66" s="33">
        <f t="shared" si="12"/>
        <v>0</v>
      </c>
      <c r="AV66" s="47">
        <v>0</v>
      </c>
      <c r="AW66" s="38">
        <v>0</v>
      </c>
      <c r="AX66" s="33">
        <f t="shared" si="13"/>
        <v>0</v>
      </c>
      <c r="AY66" s="47"/>
      <c r="AZ66" s="48">
        <v>3500</v>
      </c>
      <c r="BA66" s="33">
        <f t="shared" si="14"/>
        <v>291.66666666666669</v>
      </c>
      <c r="BB66" s="47"/>
      <c r="BC66" s="38">
        <v>0</v>
      </c>
      <c r="BD66" s="33">
        <f t="shared" si="15"/>
        <v>0</v>
      </c>
      <c r="BE66" s="13"/>
      <c r="BF66" s="42">
        <v>0</v>
      </c>
      <c r="BG66" s="33">
        <f t="shared" si="16"/>
        <v>0</v>
      </c>
      <c r="BH66" s="47"/>
      <c r="BI66" s="38">
        <v>0</v>
      </c>
      <c r="BJ66" s="33">
        <f t="shared" si="17"/>
        <v>0</v>
      </c>
      <c r="BK66" s="47">
        <v>0</v>
      </c>
      <c r="BL66" s="38">
        <v>0</v>
      </c>
      <c r="BM66" s="33">
        <f t="shared" si="18"/>
        <v>0</v>
      </c>
      <c r="BN66" s="47">
        <v>0</v>
      </c>
      <c r="BO66" s="12">
        <f t="shared" si="19"/>
        <v>400</v>
      </c>
      <c r="BP66" s="33">
        <f t="shared" si="20"/>
        <v>33.333333333333336</v>
      </c>
      <c r="BQ66" s="12">
        <f t="shared" si="21"/>
        <v>0</v>
      </c>
      <c r="BR66" s="12">
        <f t="shared" si="63"/>
        <v>0</v>
      </c>
      <c r="BS66" s="11">
        <f t="shared" si="64"/>
        <v>0</v>
      </c>
      <c r="BT66" s="47">
        <v>400</v>
      </c>
      <c r="BU66" s="33">
        <f t="shared" si="22"/>
        <v>33.333333333333336</v>
      </c>
      <c r="BV66" s="47"/>
      <c r="BW66" s="47">
        <v>0</v>
      </c>
      <c r="BX66" s="33">
        <f t="shared" si="23"/>
        <v>0</v>
      </c>
      <c r="BY66" s="47"/>
      <c r="BZ66" s="42">
        <v>0</v>
      </c>
      <c r="CA66" s="33">
        <f t="shared" si="24"/>
        <v>0</v>
      </c>
      <c r="CB66" s="47"/>
      <c r="CC66" s="47">
        <v>0</v>
      </c>
      <c r="CD66" s="33">
        <f t="shared" si="25"/>
        <v>0</v>
      </c>
      <c r="CE66" s="47"/>
      <c r="CF66" s="11"/>
      <c r="CG66" s="33">
        <f t="shared" si="26"/>
        <v>0</v>
      </c>
      <c r="CH66" s="47">
        <v>0</v>
      </c>
      <c r="CI66" s="42">
        <v>0</v>
      </c>
      <c r="CJ66" s="33">
        <f t="shared" si="27"/>
        <v>0</v>
      </c>
      <c r="CK66" s="47"/>
      <c r="CL66" s="38">
        <v>0</v>
      </c>
      <c r="CM66" s="33">
        <f t="shared" si="28"/>
        <v>0</v>
      </c>
      <c r="CN66" s="47"/>
      <c r="CO66" s="47">
        <v>0</v>
      </c>
      <c r="CP66" s="33">
        <f t="shared" si="29"/>
        <v>0</v>
      </c>
      <c r="CQ66" s="47"/>
      <c r="CR66" s="47">
        <v>0</v>
      </c>
      <c r="CS66" s="33">
        <f t="shared" si="30"/>
        <v>0</v>
      </c>
      <c r="CT66" s="47"/>
      <c r="CU66" s="38">
        <v>0</v>
      </c>
      <c r="CV66" s="33">
        <f t="shared" si="31"/>
        <v>0</v>
      </c>
      <c r="CW66" s="47"/>
      <c r="CX66" s="42">
        <v>0</v>
      </c>
      <c r="CY66" s="33">
        <f t="shared" si="32"/>
        <v>0</v>
      </c>
      <c r="CZ66" s="47"/>
      <c r="DA66" s="42">
        <v>0</v>
      </c>
      <c r="DB66" s="33">
        <f t="shared" si="33"/>
        <v>0</v>
      </c>
      <c r="DC66" s="47"/>
      <c r="DD66" s="47">
        <v>0</v>
      </c>
      <c r="DE66" s="33">
        <f t="shared" si="34"/>
        <v>0</v>
      </c>
      <c r="DF66" s="47"/>
      <c r="DG66" s="47"/>
      <c r="DH66" s="12">
        <f t="shared" si="65"/>
        <v>5886.4</v>
      </c>
      <c r="DI66" s="33">
        <f t="shared" si="35"/>
        <v>490.5333333333333</v>
      </c>
      <c r="DJ66" s="12">
        <f t="shared" si="36"/>
        <v>0</v>
      </c>
      <c r="DK66" s="42">
        <v>0</v>
      </c>
      <c r="DL66" s="33">
        <f t="shared" si="37"/>
        <v>0</v>
      </c>
      <c r="DM66" s="47">
        <v>0</v>
      </c>
      <c r="DN66" s="47">
        <v>0</v>
      </c>
      <c r="DO66" s="33">
        <f t="shared" si="38"/>
        <v>0</v>
      </c>
      <c r="DP66" s="47"/>
      <c r="DQ66" s="42">
        <v>0</v>
      </c>
      <c r="DR66" s="33">
        <f t="shared" si="39"/>
        <v>0</v>
      </c>
      <c r="DS66" s="47">
        <v>0</v>
      </c>
      <c r="DT66" s="47">
        <v>0</v>
      </c>
      <c r="DU66" s="33">
        <f t="shared" si="40"/>
        <v>0</v>
      </c>
      <c r="DV66" s="47"/>
      <c r="DW66" s="42">
        <v>0</v>
      </c>
      <c r="DX66" s="33">
        <f t="shared" si="41"/>
        <v>0</v>
      </c>
      <c r="DY66" s="47">
        <v>0</v>
      </c>
      <c r="DZ66" s="47">
        <v>294.39999999999998</v>
      </c>
      <c r="EA66" s="33">
        <f t="shared" si="42"/>
        <v>24.533333333333331</v>
      </c>
      <c r="EB66" s="47"/>
      <c r="EC66" s="47"/>
      <c r="ED66" s="12">
        <f t="shared" si="66"/>
        <v>294.39999999999998</v>
      </c>
      <c r="EE66" s="33">
        <f t="shared" si="43"/>
        <v>24.533333333333331</v>
      </c>
      <c r="EF66" s="12"/>
      <c r="EI66" s="14"/>
      <c r="EK66" s="14"/>
      <c r="EL66" s="14"/>
      <c r="EN66" s="14"/>
    </row>
    <row r="67" spans="1:144" s="15" customFormat="1" ht="20.25" customHeight="1">
      <c r="A67" s="21">
        <v>58</v>
      </c>
      <c r="B67" s="71" t="s">
        <v>113</v>
      </c>
      <c r="C67" s="38">
        <v>290.3</v>
      </c>
      <c r="D67" s="38"/>
      <c r="E67" s="42">
        <v>0</v>
      </c>
      <c r="F67" s="25">
        <f t="shared" si="67"/>
        <v>10198.1</v>
      </c>
      <c r="G67" s="33">
        <f t="shared" si="45"/>
        <v>849.8416666666667</v>
      </c>
      <c r="H67" s="12">
        <f t="shared" si="68"/>
        <v>0</v>
      </c>
      <c r="I67" s="12">
        <f t="shared" si="46"/>
        <v>0</v>
      </c>
      <c r="J67" s="12">
        <f t="shared" si="47"/>
        <v>0</v>
      </c>
      <c r="K67" s="12">
        <f t="shared" si="2"/>
        <v>2935.5</v>
      </c>
      <c r="L67" s="33">
        <f t="shared" si="3"/>
        <v>244.625</v>
      </c>
      <c r="M67" s="12">
        <f t="shared" si="48"/>
        <v>0</v>
      </c>
      <c r="N67" s="12">
        <f t="shared" si="49"/>
        <v>0</v>
      </c>
      <c r="O67" s="12">
        <f t="shared" si="50"/>
        <v>0</v>
      </c>
      <c r="P67" s="12">
        <f t="shared" si="4"/>
        <v>1141.8</v>
      </c>
      <c r="Q67" s="33">
        <f t="shared" si="5"/>
        <v>95.149999999999991</v>
      </c>
      <c r="R67" s="12">
        <f t="shared" si="6"/>
        <v>0</v>
      </c>
      <c r="S67" s="12">
        <f t="shared" si="51"/>
        <v>0</v>
      </c>
      <c r="T67" s="11">
        <f t="shared" si="52"/>
        <v>0</v>
      </c>
      <c r="U67" s="47">
        <v>0</v>
      </c>
      <c r="V67" s="33">
        <f t="shared" si="7"/>
        <v>0</v>
      </c>
      <c r="W67" s="47"/>
      <c r="X67" s="12" t="e">
        <f t="shared" si="53"/>
        <v>#DIV/0!</v>
      </c>
      <c r="Y67" s="11" t="e">
        <f t="shared" si="54"/>
        <v>#DIV/0!</v>
      </c>
      <c r="Z67" s="47">
        <v>1423.7</v>
      </c>
      <c r="AA67" s="33">
        <f t="shared" si="8"/>
        <v>118.64166666666667</v>
      </c>
      <c r="AB67" s="47"/>
      <c r="AC67" s="12">
        <f t="shared" si="55"/>
        <v>0</v>
      </c>
      <c r="AD67" s="11">
        <f t="shared" si="56"/>
        <v>0</v>
      </c>
      <c r="AE67" s="47">
        <v>1141.8</v>
      </c>
      <c r="AF67" s="33">
        <f t="shared" si="9"/>
        <v>95.149999999999991</v>
      </c>
      <c r="AG67" s="47"/>
      <c r="AH67" s="12">
        <f t="shared" si="57"/>
        <v>0</v>
      </c>
      <c r="AI67" s="11">
        <f t="shared" si="58"/>
        <v>0</v>
      </c>
      <c r="AJ67" s="47">
        <v>20</v>
      </c>
      <c r="AK67" s="33">
        <f t="shared" si="10"/>
        <v>1.6666666666666667</v>
      </c>
      <c r="AL67" s="47"/>
      <c r="AM67" s="12">
        <f t="shared" si="59"/>
        <v>0</v>
      </c>
      <c r="AN67" s="11">
        <f t="shared" si="60"/>
        <v>0</v>
      </c>
      <c r="AO67" s="47"/>
      <c r="AP67" s="33">
        <f t="shared" si="11"/>
        <v>0</v>
      </c>
      <c r="AQ67" s="47"/>
      <c r="AR67" s="12" t="e">
        <f t="shared" si="61"/>
        <v>#DIV/0!</v>
      </c>
      <c r="AS67" s="11" t="e">
        <f t="shared" si="62"/>
        <v>#DIV/0!</v>
      </c>
      <c r="AT67" s="38">
        <v>0</v>
      </c>
      <c r="AU67" s="33">
        <f t="shared" si="12"/>
        <v>0</v>
      </c>
      <c r="AV67" s="47">
        <v>0</v>
      </c>
      <c r="AW67" s="38">
        <v>0</v>
      </c>
      <c r="AX67" s="33">
        <f t="shared" si="13"/>
        <v>0</v>
      </c>
      <c r="AY67" s="47"/>
      <c r="AZ67" s="48">
        <v>7262.6</v>
      </c>
      <c r="BA67" s="33">
        <f t="shared" si="14"/>
        <v>605.2166666666667</v>
      </c>
      <c r="BB67" s="47"/>
      <c r="BC67" s="38">
        <v>0</v>
      </c>
      <c r="BD67" s="33">
        <f t="shared" si="15"/>
        <v>0</v>
      </c>
      <c r="BE67" s="13"/>
      <c r="BF67" s="42">
        <v>0</v>
      </c>
      <c r="BG67" s="33">
        <f t="shared" si="16"/>
        <v>0</v>
      </c>
      <c r="BH67" s="47"/>
      <c r="BI67" s="38">
        <v>0</v>
      </c>
      <c r="BJ67" s="33">
        <f t="shared" si="17"/>
        <v>0</v>
      </c>
      <c r="BK67" s="47">
        <v>0</v>
      </c>
      <c r="BL67" s="38">
        <v>0</v>
      </c>
      <c r="BM67" s="33">
        <f t="shared" si="18"/>
        <v>0</v>
      </c>
      <c r="BN67" s="47">
        <v>0</v>
      </c>
      <c r="BO67" s="12">
        <f t="shared" si="19"/>
        <v>350</v>
      </c>
      <c r="BP67" s="33">
        <f t="shared" si="20"/>
        <v>29.166666666666668</v>
      </c>
      <c r="BQ67" s="12">
        <f t="shared" si="21"/>
        <v>0</v>
      </c>
      <c r="BR67" s="12">
        <f t="shared" si="63"/>
        <v>0</v>
      </c>
      <c r="BS67" s="11">
        <f t="shared" si="64"/>
        <v>0</v>
      </c>
      <c r="BT67" s="47">
        <v>350</v>
      </c>
      <c r="BU67" s="33">
        <f t="shared" si="22"/>
        <v>29.166666666666668</v>
      </c>
      <c r="BV67" s="47"/>
      <c r="BW67" s="47">
        <v>0</v>
      </c>
      <c r="BX67" s="33">
        <f t="shared" si="23"/>
        <v>0</v>
      </c>
      <c r="BY67" s="47"/>
      <c r="BZ67" s="42">
        <v>0</v>
      </c>
      <c r="CA67" s="33">
        <f t="shared" si="24"/>
        <v>0</v>
      </c>
      <c r="CB67" s="47"/>
      <c r="CC67" s="47">
        <v>0</v>
      </c>
      <c r="CD67" s="33">
        <f t="shared" si="25"/>
        <v>0</v>
      </c>
      <c r="CE67" s="47"/>
      <c r="CF67" s="11"/>
      <c r="CG67" s="33">
        <f t="shared" si="26"/>
        <v>0</v>
      </c>
      <c r="CH67" s="47">
        <v>0</v>
      </c>
      <c r="CI67" s="42">
        <v>0</v>
      </c>
      <c r="CJ67" s="33">
        <f t="shared" si="27"/>
        <v>0</v>
      </c>
      <c r="CK67" s="47"/>
      <c r="CL67" s="38">
        <v>0</v>
      </c>
      <c r="CM67" s="33">
        <f t="shared" si="28"/>
        <v>0</v>
      </c>
      <c r="CN67" s="47"/>
      <c r="CO67" s="47">
        <v>0</v>
      </c>
      <c r="CP67" s="33">
        <f t="shared" si="29"/>
        <v>0</v>
      </c>
      <c r="CQ67" s="47"/>
      <c r="CR67" s="47">
        <v>0</v>
      </c>
      <c r="CS67" s="33">
        <f t="shared" si="30"/>
        <v>0</v>
      </c>
      <c r="CT67" s="47"/>
      <c r="CU67" s="38">
        <v>0</v>
      </c>
      <c r="CV67" s="33">
        <f t="shared" si="31"/>
        <v>0</v>
      </c>
      <c r="CW67" s="47"/>
      <c r="CX67" s="42">
        <v>0</v>
      </c>
      <c r="CY67" s="33">
        <f t="shared" si="32"/>
        <v>0</v>
      </c>
      <c r="CZ67" s="47"/>
      <c r="DA67" s="42">
        <v>0</v>
      </c>
      <c r="DB67" s="33">
        <f t="shared" si="33"/>
        <v>0</v>
      </c>
      <c r="DC67" s="47"/>
      <c r="DD67" s="47">
        <v>0</v>
      </c>
      <c r="DE67" s="33">
        <f t="shared" si="34"/>
        <v>0</v>
      </c>
      <c r="DF67" s="47"/>
      <c r="DG67" s="47"/>
      <c r="DH67" s="12">
        <f t="shared" si="65"/>
        <v>10198.1</v>
      </c>
      <c r="DI67" s="33">
        <f t="shared" si="35"/>
        <v>849.8416666666667</v>
      </c>
      <c r="DJ67" s="12">
        <f t="shared" si="36"/>
        <v>0</v>
      </c>
      <c r="DK67" s="42">
        <v>0</v>
      </c>
      <c r="DL67" s="33">
        <f t="shared" si="37"/>
        <v>0</v>
      </c>
      <c r="DM67" s="47">
        <v>0</v>
      </c>
      <c r="DN67" s="47">
        <v>0</v>
      </c>
      <c r="DO67" s="33">
        <f t="shared" si="38"/>
        <v>0</v>
      </c>
      <c r="DP67" s="47"/>
      <c r="DQ67" s="42">
        <v>0</v>
      </c>
      <c r="DR67" s="33">
        <f t="shared" si="39"/>
        <v>0</v>
      </c>
      <c r="DS67" s="47">
        <v>0</v>
      </c>
      <c r="DT67" s="47">
        <v>0</v>
      </c>
      <c r="DU67" s="33">
        <f t="shared" si="40"/>
        <v>0</v>
      </c>
      <c r="DV67" s="47"/>
      <c r="DW67" s="42">
        <v>0</v>
      </c>
      <c r="DX67" s="33">
        <f t="shared" si="41"/>
        <v>0</v>
      </c>
      <c r="DY67" s="47">
        <v>0</v>
      </c>
      <c r="DZ67" s="47">
        <v>510</v>
      </c>
      <c r="EA67" s="33">
        <f t="shared" si="42"/>
        <v>42.5</v>
      </c>
      <c r="EB67" s="47"/>
      <c r="EC67" s="47"/>
      <c r="ED67" s="12">
        <f t="shared" si="66"/>
        <v>510</v>
      </c>
      <c r="EE67" s="33">
        <f t="shared" si="43"/>
        <v>42.5</v>
      </c>
      <c r="EF67" s="12"/>
      <c r="EI67" s="14"/>
      <c r="EK67" s="14"/>
      <c r="EL67" s="14"/>
      <c r="EN67" s="14"/>
    </row>
    <row r="68" spans="1:144" s="15" customFormat="1" ht="20.25" customHeight="1">
      <c r="A68" s="21">
        <v>59</v>
      </c>
      <c r="B68" s="70" t="s">
        <v>114</v>
      </c>
      <c r="C68" s="38">
        <v>8839.1</v>
      </c>
      <c r="D68" s="38"/>
      <c r="E68" s="42">
        <v>0</v>
      </c>
      <c r="F68" s="25">
        <f t="shared" si="67"/>
        <v>4991</v>
      </c>
      <c r="G68" s="33">
        <f t="shared" si="45"/>
        <v>415.91666666666669</v>
      </c>
      <c r="H68" s="12">
        <f t="shared" si="68"/>
        <v>0</v>
      </c>
      <c r="I68" s="12">
        <f t="shared" si="46"/>
        <v>0</v>
      </c>
      <c r="J68" s="12">
        <f t="shared" si="47"/>
        <v>0</v>
      </c>
      <c r="K68" s="12">
        <f t="shared" si="2"/>
        <v>939.1</v>
      </c>
      <c r="L68" s="33">
        <f t="shared" si="3"/>
        <v>78.25833333333334</v>
      </c>
      <c r="M68" s="12">
        <f t="shared" si="48"/>
        <v>0</v>
      </c>
      <c r="N68" s="12">
        <f t="shared" si="49"/>
        <v>0</v>
      </c>
      <c r="O68" s="12">
        <f t="shared" si="50"/>
        <v>0</v>
      </c>
      <c r="P68" s="12">
        <f t="shared" si="4"/>
        <v>465</v>
      </c>
      <c r="Q68" s="33">
        <f t="shared" si="5"/>
        <v>38.75</v>
      </c>
      <c r="R68" s="12">
        <f t="shared" si="6"/>
        <v>0</v>
      </c>
      <c r="S68" s="12">
        <f t="shared" si="51"/>
        <v>0</v>
      </c>
      <c r="T68" s="11">
        <f t="shared" si="52"/>
        <v>0</v>
      </c>
      <c r="U68" s="47">
        <v>5.3</v>
      </c>
      <c r="V68" s="33">
        <f t="shared" si="7"/>
        <v>0.44166666666666665</v>
      </c>
      <c r="W68" s="47"/>
      <c r="X68" s="12">
        <f t="shared" si="53"/>
        <v>0</v>
      </c>
      <c r="Y68" s="11">
        <f t="shared" si="54"/>
        <v>0</v>
      </c>
      <c r="Z68" s="47">
        <v>294.10000000000002</v>
      </c>
      <c r="AA68" s="33">
        <f t="shared" si="8"/>
        <v>24.508333333333336</v>
      </c>
      <c r="AB68" s="47"/>
      <c r="AC68" s="12">
        <f t="shared" si="55"/>
        <v>0</v>
      </c>
      <c r="AD68" s="11">
        <f t="shared" si="56"/>
        <v>0</v>
      </c>
      <c r="AE68" s="47">
        <v>459.7</v>
      </c>
      <c r="AF68" s="33">
        <f t="shared" si="9"/>
        <v>38.30833333333333</v>
      </c>
      <c r="AG68" s="47"/>
      <c r="AH68" s="12">
        <f t="shared" si="57"/>
        <v>0</v>
      </c>
      <c r="AI68" s="11">
        <f t="shared" si="58"/>
        <v>0</v>
      </c>
      <c r="AJ68" s="47">
        <v>0</v>
      </c>
      <c r="AK68" s="33">
        <f t="shared" si="10"/>
        <v>0</v>
      </c>
      <c r="AL68" s="47"/>
      <c r="AM68" s="12" t="e">
        <f t="shared" si="59"/>
        <v>#DIV/0!</v>
      </c>
      <c r="AN68" s="11" t="e">
        <f t="shared" si="60"/>
        <v>#DIV/0!</v>
      </c>
      <c r="AO68" s="47"/>
      <c r="AP68" s="33">
        <f t="shared" si="11"/>
        <v>0</v>
      </c>
      <c r="AQ68" s="47"/>
      <c r="AR68" s="12" t="e">
        <f t="shared" si="61"/>
        <v>#DIV/0!</v>
      </c>
      <c r="AS68" s="11" t="e">
        <f t="shared" si="62"/>
        <v>#DIV/0!</v>
      </c>
      <c r="AT68" s="38">
        <v>0</v>
      </c>
      <c r="AU68" s="33">
        <f t="shared" si="12"/>
        <v>0</v>
      </c>
      <c r="AV68" s="47">
        <v>0</v>
      </c>
      <c r="AW68" s="38">
        <v>0</v>
      </c>
      <c r="AX68" s="33">
        <f t="shared" si="13"/>
        <v>0</v>
      </c>
      <c r="AY68" s="47"/>
      <c r="AZ68" s="48">
        <v>4051.9</v>
      </c>
      <c r="BA68" s="33">
        <f t="shared" si="14"/>
        <v>337.65833333333336</v>
      </c>
      <c r="BB68" s="47"/>
      <c r="BC68" s="38">
        <v>0</v>
      </c>
      <c r="BD68" s="33">
        <f t="shared" si="15"/>
        <v>0</v>
      </c>
      <c r="BE68" s="13"/>
      <c r="BF68" s="42">
        <v>0</v>
      </c>
      <c r="BG68" s="33">
        <f t="shared" si="16"/>
        <v>0</v>
      </c>
      <c r="BH68" s="47"/>
      <c r="BI68" s="38">
        <v>0</v>
      </c>
      <c r="BJ68" s="33">
        <f t="shared" si="17"/>
        <v>0</v>
      </c>
      <c r="BK68" s="47">
        <v>0</v>
      </c>
      <c r="BL68" s="38">
        <v>0</v>
      </c>
      <c r="BM68" s="33">
        <f t="shared" si="18"/>
        <v>0</v>
      </c>
      <c r="BN68" s="47">
        <v>0</v>
      </c>
      <c r="BO68" s="12">
        <f t="shared" si="19"/>
        <v>180</v>
      </c>
      <c r="BP68" s="33">
        <f t="shared" si="20"/>
        <v>15</v>
      </c>
      <c r="BQ68" s="12">
        <f t="shared" si="21"/>
        <v>0</v>
      </c>
      <c r="BR68" s="12">
        <f t="shared" si="63"/>
        <v>0</v>
      </c>
      <c r="BS68" s="11">
        <f t="shared" si="64"/>
        <v>0</v>
      </c>
      <c r="BT68" s="47">
        <v>180</v>
      </c>
      <c r="BU68" s="33">
        <f t="shared" si="22"/>
        <v>15</v>
      </c>
      <c r="BV68" s="47"/>
      <c r="BW68" s="47">
        <v>0</v>
      </c>
      <c r="BX68" s="33">
        <f t="shared" si="23"/>
        <v>0</v>
      </c>
      <c r="BY68" s="47"/>
      <c r="BZ68" s="42">
        <v>0</v>
      </c>
      <c r="CA68" s="33">
        <f t="shared" si="24"/>
        <v>0</v>
      </c>
      <c r="CB68" s="47"/>
      <c r="CC68" s="47">
        <v>0</v>
      </c>
      <c r="CD68" s="33">
        <f t="shared" si="25"/>
        <v>0</v>
      </c>
      <c r="CE68" s="47"/>
      <c r="CF68" s="11"/>
      <c r="CG68" s="33">
        <f t="shared" si="26"/>
        <v>0</v>
      </c>
      <c r="CH68" s="47">
        <v>0</v>
      </c>
      <c r="CI68" s="42">
        <v>0</v>
      </c>
      <c r="CJ68" s="33">
        <f t="shared" si="27"/>
        <v>0</v>
      </c>
      <c r="CK68" s="47"/>
      <c r="CL68" s="38">
        <v>0</v>
      </c>
      <c r="CM68" s="33">
        <f t="shared" si="28"/>
        <v>0</v>
      </c>
      <c r="CN68" s="47"/>
      <c r="CO68" s="47">
        <v>0</v>
      </c>
      <c r="CP68" s="33">
        <f t="shared" si="29"/>
        <v>0</v>
      </c>
      <c r="CQ68" s="47"/>
      <c r="CR68" s="47">
        <v>0</v>
      </c>
      <c r="CS68" s="33">
        <f t="shared" si="30"/>
        <v>0</v>
      </c>
      <c r="CT68" s="47"/>
      <c r="CU68" s="38">
        <v>0</v>
      </c>
      <c r="CV68" s="33">
        <f t="shared" si="31"/>
        <v>0</v>
      </c>
      <c r="CW68" s="47"/>
      <c r="CX68" s="42">
        <v>0</v>
      </c>
      <c r="CY68" s="33">
        <f t="shared" si="32"/>
        <v>0</v>
      </c>
      <c r="CZ68" s="47"/>
      <c r="DA68" s="42">
        <v>0</v>
      </c>
      <c r="DB68" s="33">
        <f t="shared" si="33"/>
        <v>0</v>
      </c>
      <c r="DC68" s="47"/>
      <c r="DD68" s="47">
        <v>0</v>
      </c>
      <c r="DE68" s="33">
        <f t="shared" si="34"/>
        <v>0</v>
      </c>
      <c r="DF68" s="47"/>
      <c r="DG68" s="47"/>
      <c r="DH68" s="12">
        <f t="shared" si="65"/>
        <v>4991</v>
      </c>
      <c r="DI68" s="33">
        <f t="shared" si="35"/>
        <v>415.91666666666669</v>
      </c>
      <c r="DJ68" s="12">
        <f t="shared" si="36"/>
        <v>0</v>
      </c>
      <c r="DK68" s="42">
        <v>0</v>
      </c>
      <c r="DL68" s="33">
        <f t="shared" si="37"/>
        <v>0</v>
      </c>
      <c r="DM68" s="47">
        <v>0</v>
      </c>
      <c r="DN68" s="47">
        <v>0</v>
      </c>
      <c r="DO68" s="33">
        <f t="shared" si="38"/>
        <v>0</v>
      </c>
      <c r="DP68" s="47"/>
      <c r="DQ68" s="42">
        <v>0</v>
      </c>
      <c r="DR68" s="33">
        <f t="shared" si="39"/>
        <v>0</v>
      </c>
      <c r="DS68" s="47">
        <v>0</v>
      </c>
      <c r="DT68" s="47">
        <v>0</v>
      </c>
      <c r="DU68" s="33">
        <f t="shared" si="40"/>
        <v>0</v>
      </c>
      <c r="DV68" s="47"/>
      <c r="DW68" s="42">
        <v>0</v>
      </c>
      <c r="DX68" s="33">
        <f t="shared" si="41"/>
        <v>0</v>
      </c>
      <c r="DY68" s="47">
        <v>0</v>
      </c>
      <c r="DZ68" s="47">
        <v>0</v>
      </c>
      <c r="EA68" s="33">
        <f t="shared" si="42"/>
        <v>0</v>
      </c>
      <c r="EB68" s="47"/>
      <c r="EC68" s="47"/>
      <c r="ED68" s="12">
        <f t="shared" si="66"/>
        <v>0</v>
      </c>
      <c r="EE68" s="33">
        <f t="shared" si="43"/>
        <v>0</v>
      </c>
      <c r="EF68" s="12"/>
      <c r="EI68" s="14"/>
      <c r="EK68" s="14"/>
      <c r="EL68" s="14"/>
      <c r="EN68" s="14"/>
    </row>
    <row r="69" spans="1:144" s="15" customFormat="1" ht="20.25" customHeight="1">
      <c r="A69" s="21">
        <v>60</v>
      </c>
      <c r="B69" s="45" t="s">
        <v>115</v>
      </c>
      <c r="C69" s="38">
        <v>23218.5</v>
      </c>
      <c r="D69" s="38"/>
      <c r="E69" s="42">
        <v>1000</v>
      </c>
      <c r="F69" s="25">
        <f t="shared" si="67"/>
        <v>70659</v>
      </c>
      <c r="G69" s="33">
        <f t="shared" si="45"/>
        <v>5888.25</v>
      </c>
      <c r="H69" s="12">
        <f t="shared" si="68"/>
        <v>0</v>
      </c>
      <c r="I69" s="12">
        <f t="shared" si="46"/>
        <v>0</v>
      </c>
      <c r="J69" s="12">
        <f t="shared" si="47"/>
        <v>0</v>
      </c>
      <c r="K69" s="12">
        <f t="shared" si="2"/>
        <v>44193.599999999999</v>
      </c>
      <c r="L69" s="33">
        <f t="shared" si="3"/>
        <v>3682.7999999999997</v>
      </c>
      <c r="M69" s="12">
        <f t="shared" si="48"/>
        <v>0</v>
      </c>
      <c r="N69" s="12">
        <f t="shared" si="49"/>
        <v>0</v>
      </c>
      <c r="O69" s="12">
        <f t="shared" si="50"/>
        <v>0</v>
      </c>
      <c r="P69" s="12">
        <f t="shared" si="4"/>
        <v>9377.2999999999993</v>
      </c>
      <c r="Q69" s="33">
        <f t="shared" si="5"/>
        <v>781.44166666666661</v>
      </c>
      <c r="R69" s="12">
        <f t="shared" si="6"/>
        <v>0</v>
      </c>
      <c r="S69" s="12">
        <f t="shared" si="51"/>
        <v>0</v>
      </c>
      <c r="T69" s="11">
        <f t="shared" si="52"/>
        <v>0</v>
      </c>
      <c r="U69" s="47">
        <v>200</v>
      </c>
      <c r="V69" s="33">
        <f t="shared" si="7"/>
        <v>16.666666666666668</v>
      </c>
      <c r="W69" s="47"/>
      <c r="X69" s="12">
        <f t="shared" si="53"/>
        <v>0</v>
      </c>
      <c r="Y69" s="11">
        <f t="shared" si="54"/>
        <v>0</v>
      </c>
      <c r="Z69" s="47">
        <v>5350.3</v>
      </c>
      <c r="AA69" s="33">
        <f t="shared" si="8"/>
        <v>445.85833333333335</v>
      </c>
      <c r="AB69" s="47"/>
      <c r="AC69" s="12">
        <f t="shared" si="55"/>
        <v>0</v>
      </c>
      <c r="AD69" s="11">
        <f t="shared" si="56"/>
        <v>0</v>
      </c>
      <c r="AE69" s="47">
        <v>9177.2999999999993</v>
      </c>
      <c r="AF69" s="33">
        <f t="shared" si="9"/>
        <v>764.77499999999998</v>
      </c>
      <c r="AG69" s="47"/>
      <c r="AH69" s="12">
        <f t="shared" si="57"/>
        <v>0</v>
      </c>
      <c r="AI69" s="11">
        <f t="shared" si="58"/>
        <v>0</v>
      </c>
      <c r="AJ69" s="47">
        <v>882</v>
      </c>
      <c r="AK69" s="33">
        <f t="shared" si="10"/>
        <v>73.5</v>
      </c>
      <c r="AL69" s="47"/>
      <c r="AM69" s="12">
        <f t="shared" si="59"/>
        <v>0</v>
      </c>
      <c r="AN69" s="11">
        <f t="shared" si="60"/>
        <v>0</v>
      </c>
      <c r="AO69" s="47"/>
      <c r="AP69" s="33">
        <f t="shared" si="11"/>
        <v>0</v>
      </c>
      <c r="AQ69" s="47"/>
      <c r="AR69" s="12" t="e">
        <f t="shared" si="61"/>
        <v>#DIV/0!</v>
      </c>
      <c r="AS69" s="11" t="e">
        <f t="shared" si="62"/>
        <v>#DIV/0!</v>
      </c>
      <c r="AT69" s="38">
        <v>0</v>
      </c>
      <c r="AU69" s="33">
        <f t="shared" si="12"/>
        <v>0</v>
      </c>
      <c r="AV69" s="47">
        <v>0</v>
      </c>
      <c r="AW69" s="38">
        <v>0</v>
      </c>
      <c r="AX69" s="33">
        <f t="shared" si="13"/>
        <v>0</v>
      </c>
      <c r="AY69" s="47"/>
      <c r="AZ69" s="48">
        <v>52344.6</v>
      </c>
      <c r="BA69" s="33">
        <f t="shared" si="14"/>
        <v>4362.05</v>
      </c>
      <c r="BB69" s="47"/>
      <c r="BC69" s="38">
        <v>0</v>
      </c>
      <c r="BD69" s="33">
        <f t="shared" si="15"/>
        <v>0</v>
      </c>
      <c r="BE69" s="13"/>
      <c r="BF69" s="42">
        <v>0</v>
      </c>
      <c r="BG69" s="33">
        <f t="shared" si="16"/>
        <v>0</v>
      </c>
      <c r="BH69" s="47"/>
      <c r="BI69" s="38">
        <v>0</v>
      </c>
      <c r="BJ69" s="33">
        <f t="shared" si="17"/>
        <v>0</v>
      </c>
      <c r="BK69" s="47">
        <v>0</v>
      </c>
      <c r="BL69" s="38">
        <v>0</v>
      </c>
      <c r="BM69" s="33">
        <f t="shared" si="18"/>
        <v>0</v>
      </c>
      <c r="BN69" s="47">
        <v>0</v>
      </c>
      <c r="BO69" s="12">
        <f t="shared" si="19"/>
        <v>17004</v>
      </c>
      <c r="BP69" s="33">
        <f t="shared" si="20"/>
        <v>1417</v>
      </c>
      <c r="BQ69" s="12">
        <f t="shared" si="21"/>
        <v>0</v>
      </c>
      <c r="BR69" s="12">
        <f t="shared" si="63"/>
        <v>0</v>
      </c>
      <c r="BS69" s="11">
        <f t="shared" si="64"/>
        <v>0</v>
      </c>
      <c r="BT69" s="47">
        <v>15604</v>
      </c>
      <c r="BU69" s="33">
        <f t="shared" si="22"/>
        <v>1300.3333333333333</v>
      </c>
      <c r="BV69" s="47"/>
      <c r="BW69" s="47">
        <v>0</v>
      </c>
      <c r="BX69" s="33">
        <f t="shared" si="23"/>
        <v>0</v>
      </c>
      <c r="BY69" s="47"/>
      <c r="BZ69" s="42">
        <v>0</v>
      </c>
      <c r="CA69" s="33">
        <f t="shared" si="24"/>
        <v>0</v>
      </c>
      <c r="CB69" s="47"/>
      <c r="CC69" s="47">
        <v>1400</v>
      </c>
      <c r="CD69" s="33">
        <f t="shared" si="25"/>
        <v>116.66666666666667</v>
      </c>
      <c r="CE69" s="47"/>
      <c r="CF69" s="11"/>
      <c r="CG69" s="33">
        <f t="shared" si="26"/>
        <v>0</v>
      </c>
      <c r="CH69" s="47">
        <v>0</v>
      </c>
      <c r="CI69" s="42">
        <v>0</v>
      </c>
      <c r="CJ69" s="33">
        <f t="shared" si="27"/>
        <v>0</v>
      </c>
      <c r="CK69" s="47"/>
      <c r="CL69" s="38">
        <v>0</v>
      </c>
      <c r="CM69" s="33">
        <f t="shared" si="28"/>
        <v>0</v>
      </c>
      <c r="CN69" s="47"/>
      <c r="CO69" s="47">
        <v>5580</v>
      </c>
      <c r="CP69" s="33">
        <f t="shared" si="29"/>
        <v>465</v>
      </c>
      <c r="CQ69" s="47"/>
      <c r="CR69" s="47">
        <v>3600</v>
      </c>
      <c r="CS69" s="33">
        <f t="shared" si="30"/>
        <v>300</v>
      </c>
      <c r="CT69" s="47"/>
      <c r="CU69" s="38">
        <v>0</v>
      </c>
      <c r="CV69" s="33">
        <f t="shared" si="31"/>
        <v>0</v>
      </c>
      <c r="CW69" s="47"/>
      <c r="CX69" s="42">
        <v>0</v>
      </c>
      <c r="CY69" s="33">
        <f t="shared" si="32"/>
        <v>0</v>
      </c>
      <c r="CZ69" s="47"/>
      <c r="DA69" s="42">
        <v>0</v>
      </c>
      <c r="DB69" s="33">
        <f t="shared" si="33"/>
        <v>0</v>
      </c>
      <c r="DC69" s="47"/>
      <c r="DD69" s="47">
        <v>6000</v>
      </c>
      <c r="DE69" s="33">
        <f t="shared" si="34"/>
        <v>500</v>
      </c>
      <c r="DF69" s="47"/>
      <c r="DG69" s="47"/>
      <c r="DH69" s="12">
        <v>80615</v>
      </c>
      <c r="DI69" s="33">
        <f t="shared" si="35"/>
        <v>6717.916666666667</v>
      </c>
      <c r="DJ69" s="12">
        <f t="shared" si="36"/>
        <v>0</v>
      </c>
      <c r="DK69" s="42">
        <v>0</v>
      </c>
      <c r="DL69" s="33">
        <f t="shared" si="37"/>
        <v>0</v>
      </c>
      <c r="DM69" s="47">
        <v>0</v>
      </c>
      <c r="DN69" s="47">
        <v>5273.1</v>
      </c>
      <c r="DO69" s="33">
        <f t="shared" si="38"/>
        <v>439.42500000000001</v>
      </c>
      <c r="DP69" s="47"/>
      <c r="DQ69" s="42">
        <v>0</v>
      </c>
      <c r="DR69" s="33">
        <f t="shared" si="39"/>
        <v>0</v>
      </c>
      <c r="DS69" s="47">
        <v>0</v>
      </c>
      <c r="DT69" s="47">
        <v>0</v>
      </c>
      <c r="DU69" s="33">
        <f t="shared" si="40"/>
        <v>0</v>
      </c>
      <c r="DV69" s="47"/>
      <c r="DW69" s="42">
        <v>0</v>
      </c>
      <c r="DX69" s="33">
        <f t="shared" si="41"/>
        <v>0</v>
      </c>
      <c r="DY69" s="47">
        <v>0</v>
      </c>
      <c r="DZ69" s="47">
        <v>17531</v>
      </c>
      <c r="EA69" s="33">
        <f t="shared" si="42"/>
        <v>1460.9166666666667</v>
      </c>
      <c r="EB69" s="47"/>
      <c r="EC69" s="47"/>
      <c r="ED69" s="12">
        <v>7575</v>
      </c>
      <c r="EE69" s="33">
        <f t="shared" si="43"/>
        <v>631.25</v>
      </c>
      <c r="EF69" s="12"/>
      <c r="EI69" s="14"/>
      <c r="EK69" s="14"/>
      <c r="EL69" s="14"/>
      <c r="EN69" s="14"/>
    </row>
    <row r="70" spans="1:144" s="15" customFormat="1" ht="20.25" customHeight="1">
      <c r="A70" s="21">
        <v>61</v>
      </c>
      <c r="B70" s="70" t="s">
        <v>116</v>
      </c>
      <c r="C70" s="38">
        <v>996.3</v>
      </c>
      <c r="D70" s="38"/>
      <c r="E70" s="42">
        <v>0</v>
      </c>
      <c r="F70" s="25">
        <f t="shared" si="67"/>
        <v>14015.3</v>
      </c>
      <c r="G70" s="33">
        <f t="shared" si="45"/>
        <v>1167.9416666666666</v>
      </c>
      <c r="H70" s="12">
        <f t="shared" si="68"/>
        <v>0</v>
      </c>
      <c r="I70" s="12">
        <f t="shared" si="46"/>
        <v>0</v>
      </c>
      <c r="J70" s="12">
        <f t="shared" si="47"/>
        <v>0</v>
      </c>
      <c r="K70" s="12">
        <f t="shared" si="2"/>
        <v>4593.7</v>
      </c>
      <c r="L70" s="33">
        <f t="shared" si="3"/>
        <v>382.80833333333334</v>
      </c>
      <c r="M70" s="12">
        <f t="shared" si="48"/>
        <v>0</v>
      </c>
      <c r="N70" s="12">
        <f t="shared" si="49"/>
        <v>0</v>
      </c>
      <c r="O70" s="12">
        <f t="shared" si="50"/>
        <v>0</v>
      </c>
      <c r="P70" s="12">
        <f t="shared" si="4"/>
        <v>1532.7</v>
      </c>
      <c r="Q70" s="33">
        <f t="shared" si="5"/>
        <v>127.72500000000001</v>
      </c>
      <c r="R70" s="12">
        <f t="shared" si="6"/>
        <v>0</v>
      </c>
      <c r="S70" s="12">
        <f t="shared" si="51"/>
        <v>0</v>
      </c>
      <c r="T70" s="11">
        <f t="shared" si="52"/>
        <v>0</v>
      </c>
      <c r="U70" s="47">
        <v>16.2</v>
      </c>
      <c r="V70" s="33">
        <f t="shared" si="7"/>
        <v>1.3499999999999999</v>
      </c>
      <c r="W70" s="47"/>
      <c r="X70" s="12">
        <f t="shared" si="53"/>
        <v>0</v>
      </c>
      <c r="Y70" s="11">
        <f t="shared" si="54"/>
        <v>0</v>
      </c>
      <c r="Z70" s="47">
        <v>2250</v>
      </c>
      <c r="AA70" s="33">
        <f t="shared" si="8"/>
        <v>187.5</v>
      </c>
      <c r="AB70" s="47"/>
      <c r="AC70" s="12">
        <f t="shared" si="55"/>
        <v>0</v>
      </c>
      <c r="AD70" s="11">
        <f t="shared" si="56"/>
        <v>0</v>
      </c>
      <c r="AE70" s="47">
        <v>1516.5</v>
      </c>
      <c r="AF70" s="33">
        <f t="shared" si="9"/>
        <v>126.375</v>
      </c>
      <c r="AG70" s="47"/>
      <c r="AH70" s="12">
        <f t="shared" si="57"/>
        <v>0</v>
      </c>
      <c r="AI70" s="11">
        <f t="shared" si="58"/>
        <v>0</v>
      </c>
      <c r="AJ70" s="47">
        <v>20</v>
      </c>
      <c r="AK70" s="33">
        <f t="shared" si="10"/>
        <v>1.6666666666666667</v>
      </c>
      <c r="AL70" s="47"/>
      <c r="AM70" s="12">
        <f t="shared" si="59"/>
        <v>0</v>
      </c>
      <c r="AN70" s="11">
        <f t="shared" si="60"/>
        <v>0</v>
      </c>
      <c r="AO70" s="47"/>
      <c r="AP70" s="33">
        <f t="shared" si="11"/>
        <v>0</v>
      </c>
      <c r="AQ70" s="47"/>
      <c r="AR70" s="12" t="e">
        <f t="shared" si="61"/>
        <v>#DIV/0!</v>
      </c>
      <c r="AS70" s="11" t="e">
        <f t="shared" si="62"/>
        <v>#DIV/0!</v>
      </c>
      <c r="AT70" s="38">
        <v>0</v>
      </c>
      <c r="AU70" s="33">
        <f t="shared" si="12"/>
        <v>0</v>
      </c>
      <c r="AV70" s="47">
        <v>0</v>
      </c>
      <c r="AW70" s="38">
        <v>0</v>
      </c>
      <c r="AX70" s="33">
        <f t="shared" si="13"/>
        <v>0</v>
      </c>
      <c r="AY70" s="47"/>
      <c r="AZ70" s="48">
        <v>9421.6</v>
      </c>
      <c r="BA70" s="33">
        <f t="shared" si="14"/>
        <v>785.13333333333333</v>
      </c>
      <c r="BB70" s="47"/>
      <c r="BC70" s="38">
        <v>0</v>
      </c>
      <c r="BD70" s="33">
        <f t="shared" si="15"/>
        <v>0</v>
      </c>
      <c r="BE70" s="13"/>
      <c r="BF70" s="42">
        <v>0</v>
      </c>
      <c r="BG70" s="33">
        <f t="shared" si="16"/>
        <v>0</v>
      </c>
      <c r="BH70" s="47"/>
      <c r="BI70" s="38">
        <v>0</v>
      </c>
      <c r="BJ70" s="33">
        <f t="shared" si="17"/>
        <v>0</v>
      </c>
      <c r="BK70" s="47">
        <v>0</v>
      </c>
      <c r="BL70" s="38">
        <v>0</v>
      </c>
      <c r="BM70" s="33">
        <f t="shared" si="18"/>
        <v>0</v>
      </c>
      <c r="BN70" s="47">
        <v>0</v>
      </c>
      <c r="BO70" s="12">
        <f t="shared" si="19"/>
        <v>791</v>
      </c>
      <c r="BP70" s="33">
        <f t="shared" si="20"/>
        <v>65.916666666666671</v>
      </c>
      <c r="BQ70" s="12">
        <f t="shared" si="21"/>
        <v>0</v>
      </c>
      <c r="BR70" s="12">
        <f t="shared" si="63"/>
        <v>0</v>
      </c>
      <c r="BS70" s="11">
        <f t="shared" si="64"/>
        <v>0</v>
      </c>
      <c r="BT70" s="47">
        <v>791</v>
      </c>
      <c r="BU70" s="33">
        <f t="shared" si="22"/>
        <v>65.916666666666671</v>
      </c>
      <c r="BV70" s="47"/>
      <c r="BW70" s="47">
        <v>0</v>
      </c>
      <c r="BX70" s="33">
        <f t="shared" si="23"/>
        <v>0</v>
      </c>
      <c r="BY70" s="47"/>
      <c r="BZ70" s="42">
        <v>0</v>
      </c>
      <c r="CA70" s="33">
        <f t="shared" si="24"/>
        <v>0</v>
      </c>
      <c r="CB70" s="47"/>
      <c r="CC70" s="47">
        <v>0</v>
      </c>
      <c r="CD70" s="33">
        <f t="shared" si="25"/>
        <v>0</v>
      </c>
      <c r="CE70" s="47"/>
      <c r="CF70" s="11"/>
      <c r="CG70" s="33">
        <f t="shared" si="26"/>
        <v>0</v>
      </c>
      <c r="CH70" s="47">
        <v>0</v>
      </c>
      <c r="CI70" s="42">
        <v>0</v>
      </c>
      <c r="CJ70" s="33">
        <f t="shared" si="27"/>
        <v>0</v>
      </c>
      <c r="CK70" s="47"/>
      <c r="CL70" s="38">
        <v>0</v>
      </c>
      <c r="CM70" s="33">
        <f t="shared" si="28"/>
        <v>0</v>
      </c>
      <c r="CN70" s="47"/>
      <c r="CO70" s="47">
        <v>0</v>
      </c>
      <c r="CP70" s="33">
        <f t="shared" si="29"/>
        <v>0</v>
      </c>
      <c r="CQ70" s="47"/>
      <c r="CR70" s="47">
        <v>0</v>
      </c>
      <c r="CS70" s="33">
        <f t="shared" si="30"/>
        <v>0</v>
      </c>
      <c r="CT70" s="47"/>
      <c r="CU70" s="38">
        <v>0</v>
      </c>
      <c r="CV70" s="33">
        <f t="shared" si="31"/>
        <v>0</v>
      </c>
      <c r="CW70" s="47"/>
      <c r="CX70" s="42">
        <v>0</v>
      </c>
      <c r="CY70" s="33">
        <f t="shared" si="32"/>
        <v>0</v>
      </c>
      <c r="CZ70" s="47"/>
      <c r="DA70" s="42">
        <v>0</v>
      </c>
      <c r="DB70" s="33">
        <f t="shared" si="33"/>
        <v>0</v>
      </c>
      <c r="DC70" s="47"/>
      <c r="DD70" s="47">
        <v>0</v>
      </c>
      <c r="DE70" s="33">
        <f t="shared" si="34"/>
        <v>0</v>
      </c>
      <c r="DF70" s="47"/>
      <c r="DG70" s="47"/>
      <c r="DH70" s="20">
        <f t="shared" si="65"/>
        <v>14015.3</v>
      </c>
      <c r="DI70" s="33">
        <f t="shared" si="35"/>
        <v>1167.9416666666666</v>
      </c>
      <c r="DJ70" s="12">
        <f t="shared" si="36"/>
        <v>0</v>
      </c>
      <c r="DK70" s="42">
        <v>0</v>
      </c>
      <c r="DL70" s="33">
        <f t="shared" si="37"/>
        <v>0</v>
      </c>
      <c r="DM70" s="47">
        <v>0</v>
      </c>
      <c r="DN70" s="47">
        <v>0</v>
      </c>
      <c r="DO70" s="33">
        <f t="shared" si="38"/>
        <v>0</v>
      </c>
      <c r="DP70" s="47"/>
      <c r="DQ70" s="42">
        <v>0</v>
      </c>
      <c r="DR70" s="33">
        <f t="shared" si="39"/>
        <v>0</v>
      </c>
      <c r="DS70" s="47">
        <v>0</v>
      </c>
      <c r="DT70" s="47">
        <v>0</v>
      </c>
      <c r="DU70" s="33">
        <f t="shared" si="40"/>
        <v>0</v>
      </c>
      <c r="DV70" s="47"/>
      <c r="DW70" s="42">
        <v>0</v>
      </c>
      <c r="DX70" s="33">
        <f t="shared" si="41"/>
        <v>0</v>
      </c>
      <c r="DY70" s="47">
        <v>0</v>
      </c>
      <c r="DZ70" s="47">
        <v>800</v>
      </c>
      <c r="EA70" s="33">
        <f t="shared" si="42"/>
        <v>66.666666666666671</v>
      </c>
      <c r="EB70" s="47"/>
      <c r="EC70" s="47"/>
      <c r="ED70" s="12">
        <f t="shared" si="66"/>
        <v>800</v>
      </c>
      <c r="EE70" s="33">
        <f t="shared" si="43"/>
        <v>66.666666666666671</v>
      </c>
      <c r="EF70" s="12"/>
      <c r="EI70" s="14"/>
      <c r="EK70" s="14"/>
      <c r="EL70" s="14"/>
      <c r="EN70" s="14"/>
    </row>
    <row r="71" spans="1:144" s="15" customFormat="1" ht="20.25" customHeight="1">
      <c r="A71" s="21">
        <v>62</v>
      </c>
      <c r="B71" s="70" t="s">
        <v>117</v>
      </c>
      <c r="C71" s="38">
        <v>960.8</v>
      </c>
      <c r="D71" s="38"/>
      <c r="E71" s="42">
        <v>0</v>
      </c>
      <c r="F71" s="25">
        <f t="shared" si="67"/>
        <v>44904.97</v>
      </c>
      <c r="G71" s="33">
        <f t="shared" si="45"/>
        <v>3742.0808333333334</v>
      </c>
      <c r="H71" s="12">
        <f t="shared" si="68"/>
        <v>0</v>
      </c>
      <c r="I71" s="12">
        <f t="shared" si="46"/>
        <v>0</v>
      </c>
      <c r="J71" s="12">
        <f t="shared" si="47"/>
        <v>0</v>
      </c>
      <c r="K71" s="12">
        <f t="shared" si="2"/>
        <v>10942.5</v>
      </c>
      <c r="L71" s="33">
        <f t="shared" si="3"/>
        <v>911.875</v>
      </c>
      <c r="M71" s="12">
        <f t="shared" si="48"/>
        <v>0</v>
      </c>
      <c r="N71" s="12">
        <f t="shared" si="49"/>
        <v>0</v>
      </c>
      <c r="O71" s="12">
        <f t="shared" si="50"/>
        <v>0</v>
      </c>
      <c r="P71" s="12">
        <f t="shared" si="4"/>
        <v>5810.5999999999995</v>
      </c>
      <c r="Q71" s="33">
        <f t="shared" si="5"/>
        <v>484.21666666666664</v>
      </c>
      <c r="R71" s="12">
        <f t="shared" si="6"/>
        <v>0</v>
      </c>
      <c r="S71" s="12">
        <f t="shared" si="51"/>
        <v>0</v>
      </c>
      <c r="T71" s="11">
        <f t="shared" si="52"/>
        <v>0</v>
      </c>
      <c r="U71" s="47">
        <v>64.900000000000006</v>
      </c>
      <c r="V71" s="33">
        <f t="shared" si="7"/>
        <v>5.4083333333333341</v>
      </c>
      <c r="W71" s="47"/>
      <c r="X71" s="12">
        <f t="shared" si="53"/>
        <v>0</v>
      </c>
      <c r="Y71" s="11">
        <f t="shared" si="54"/>
        <v>0</v>
      </c>
      <c r="Z71" s="47">
        <v>1951.9</v>
      </c>
      <c r="AA71" s="33">
        <f t="shared" si="8"/>
        <v>162.65833333333333</v>
      </c>
      <c r="AB71" s="47"/>
      <c r="AC71" s="12">
        <f t="shared" si="55"/>
        <v>0</v>
      </c>
      <c r="AD71" s="11">
        <f t="shared" si="56"/>
        <v>0</v>
      </c>
      <c r="AE71" s="47">
        <v>5745.7</v>
      </c>
      <c r="AF71" s="33">
        <f t="shared" si="9"/>
        <v>478.80833333333334</v>
      </c>
      <c r="AG71" s="47"/>
      <c r="AH71" s="12">
        <f t="shared" si="57"/>
        <v>0</v>
      </c>
      <c r="AI71" s="11">
        <f t="shared" si="58"/>
        <v>0</v>
      </c>
      <c r="AJ71" s="47">
        <v>250</v>
      </c>
      <c r="AK71" s="33">
        <f t="shared" si="10"/>
        <v>20.833333333333332</v>
      </c>
      <c r="AL71" s="47"/>
      <c r="AM71" s="12">
        <f t="shared" si="59"/>
        <v>0</v>
      </c>
      <c r="AN71" s="11">
        <f t="shared" si="60"/>
        <v>0</v>
      </c>
      <c r="AO71" s="47"/>
      <c r="AP71" s="33">
        <f t="shared" si="11"/>
        <v>0</v>
      </c>
      <c r="AQ71" s="47"/>
      <c r="AR71" s="12" t="e">
        <f t="shared" si="61"/>
        <v>#DIV/0!</v>
      </c>
      <c r="AS71" s="11" t="e">
        <f t="shared" si="62"/>
        <v>#DIV/0!</v>
      </c>
      <c r="AT71" s="38">
        <v>0</v>
      </c>
      <c r="AU71" s="33">
        <f t="shared" si="12"/>
        <v>0</v>
      </c>
      <c r="AV71" s="47">
        <v>0</v>
      </c>
      <c r="AW71" s="38">
        <v>0</v>
      </c>
      <c r="AX71" s="33">
        <f t="shared" si="13"/>
        <v>0</v>
      </c>
      <c r="AY71" s="47"/>
      <c r="AZ71" s="48">
        <v>33962.47</v>
      </c>
      <c r="BA71" s="33">
        <f t="shared" si="14"/>
        <v>2830.2058333333334</v>
      </c>
      <c r="BB71" s="47"/>
      <c r="BC71" s="38">
        <v>0</v>
      </c>
      <c r="BD71" s="33">
        <f t="shared" si="15"/>
        <v>0</v>
      </c>
      <c r="BE71" s="13"/>
      <c r="BF71" s="42">
        <v>0</v>
      </c>
      <c r="BG71" s="33">
        <f t="shared" si="16"/>
        <v>0</v>
      </c>
      <c r="BH71" s="47"/>
      <c r="BI71" s="38">
        <v>0</v>
      </c>
      <c r="BJ71" s="33">
        <f t="shared" si="17"/>
        <v>0</v>
      </c>
      <c r="BK71" s="47">
        <v>0</v>
      </c>
      <c r="BL71" s="38">
        <v>0</v>
      </c>
      <c r="BM71" s="33">
        <f t="shared" si="18"/>
        <v>0</v>
      </c>
      <c r="BN71" s="47">
        <v>0</v>
      </c>
      <c r="BO71" s="12">
        <f t="shared" si="19"/>
        <v>1030</v>
      </c>
      <c r="BP71" s="33">
        <f t="shared" si="20"/>
        <v>85.833333333333329</v>
      </c>
      <c r="BQ71" s="12">
        <f t="shared" si="21"/>
        <v>0</v>
      </c>
      <c r="BR71" s="12">
        <f t="shared" si="63"/>
        <v>0</v>
      </c>
      <c r="BS71" s="11">
        <f t="shared" si="64"/>
        <v>0</v>
      </c>
      <c r="BT71" s="47">
        <v>1030</v>
      </c>
      <c r="BU71" s="33">
        <f t="shared" si="22"/>
        <v>85.833333333333329</v>
      </c>
      <c r="BV71" s="47"/>
      <c r="BW71" s="47">
        <v>0</v>
      </c>
      <c r="BX71" s="33">
        <f t="shared" si="23"/>
        <v>0</v>
      </c>
      <c r="BY71" s="47"/>
      <c r="BZ71" s="42">
        <v>0</v>
      </c>
      <c r="CA71" s="33">
        <f t="shared" si="24"/>
        <v>0</v>
      </c>
      <c r="CB71" s="47"/>
      <c r="CC71" s="47">
        <v>0</v>
      </c>
      <c r="CD71" s="33">
        <f t="shared" si="25"/>
        <v>0</v>
      </c>
      <c r="CE71" s="47"/>
      <c r="CF71" s="11"/>
      <c r="CG71" s="33">
        <f t="shared" si="26"/>
        <v>0</v>
      </c>
      <c r="CH71" s="47">
        <v>0</v>
      </c>
      <c r="CI71" s="42">
        <v>0</v>
      </c>
      <c r="CJ71" s="33">
        <f t="shared" si="27"/>
        <v>0</v>
      </c>
      <c r="CK71" s="47"/>
      <c r="CL71" s="38">
        <v>0</v>
      </c>
      <c r="CM71" s="33">
        <f t="shared" si="28"/>
        <v>0</v>
      </c>
      <c r="CN71" s="47"/>
      <c r="CO71" s="47">
        <v>1400</v>
      </c>
      <c r="CP71" s="33">
        <f t="shared" si="29"/>
        <v>116.66666666666667</v>
      </c>
      <c r="CQ71" s="47"/>
      <c r="CR71" s="47">
        <v>500</v>
      </c>
      <c r="CS71" s="33">
        <f t="shared" si="30"/>
        <v>41.666666666666664</v>
      </c>
      <c r="CT71" s="47"/>
      <c r="CU71" s="38">
        <v>0</v>
      </c>
      <c r="CV71" s="33">
        <f t="shared" si="31"/>
        <v>0</v>
      </c>
      <c r="CW71" s="47"/>
      <c r="CX71" s="42">
        <v>0</v>
      </c>
      <c r="CY71" s="33">
        <f t="shared" si="32"/>
        <v>0</v>
      </c>
      <c r="CZ71" s="47"/>
      <c r="DA71" s="42">
        <v>0</v>
      </c>
      <c r="DB71" s="33">
        <f t="shared" si="33"/>
        <v>0</v>
      </c>
      <c r="DC71" s="47"/>
      <c r="DD71" s="47">
        <v>500</v>
      </c>
      <c r="DE71" s="33">
        <f t="shared" si="34"/>
        <v>41.666666666666664</v>
      </c>
      <c r="DF71" s="47"/>
      <c r="DG71" s="47"/>
      <c r="DH71" s="12">
        <f t="shared" si="65"/>
        <v>44904.97</v>
      </c>
      <c r="DI71" s="33">
        <f t="shared" si="35"/>
        <v>3742.0808333333334</v>
      </c>
      <c r="DJ71" s="12">
        <f t="shared" si="36"/>
        <v>0</v>
      </c>
      <c r="DK71" s="42">
        <v>0</v>
      </c>
      <c r="DL71" s="33">
        <f t="shared" si="37"/>
        <v>0</v>
      </c>
      <c r="DM71" s="47">
        <v>0</v>
      </c>
      <c r="DN71" s="47">
        <v>0</v>
      </c>
      <c r="DO71" s="33">
        <f t="shared" si="38"/>
        <v>0</v>
      </c>
      <c r="DP71" s="47"/>
      <c r="DQ71" s="42">
        <v>0</v>
      </c>
      <c r="DR71" s="33">
        <f t="shared" si="39"/>
        <v>0</v>
      </c>
      <c r="DS71" s="47">
        <v>0</v>
      </c>
      <c r="DT71" s="47">
        <v>0</v>
      </c>
      <c r="DU71" s="33">
        <f t="shared" si="40"/>
        <v>0</v>
      </c>
      <c r="DV71" s="47"/>
      <c r="DW71" s="42">
        <v>0</v>
      </c>
      <c r="DX71" s="33">
        <f t="shared" si="41"/>
        <v>0</v>
      </c>
      <c r="DY71" s="47">
        <v>0</v>
      </c>
      <c r="DZ71" s="47">
        <v>5580</v>
      </c>
      <c r="EA71" s="33">
        <f t="shared" si="42"/>
        <v>465</v>
      </c>
      <c r="EB71" s="47"/>
      <c r="EC71" s="47"/>
      <c r="ED71" s="12">
        <f t="shared" si="66"/>
        <v>5580</v>
      </c>
      <c r="EE71" s="33">
        <f t="shared" si="43"/>
        <v>465</v>
      </c>
      <c r="EF71" s="12"/>
      <c r="EI71" s="14"/>
      <c r="EK71" s="14"/>
      <c r="EL71" s="14"/>
      <c r="EN71" s="14"/>
    </row>
    <row r="72" spans="1:144" s="15" customFormat="1" ht="20.25" customHeight="1">
      <c r="A72" s="21">
        <v>63</v>
      </c>
      <c r="B72" s="75" t="s">
        <v>118</v>
      </c>
      <c r="C72" s="38">
        <v>19706</v>
      </c>
      <c r="D72" s="38"/>
      <c r="E72" s="42">
        <v>50</v>
      </c>
      <c r="F72" s="25">
        <f t="shared" si="67"/>
        <v>31431.4</v>
      </c>
      <c r="G72" s="33">
        <f t="shared" si="45"/>
        <v>2619.2833333333333</v>
      </c>
      <c r="H72" s="12">
        <f t="shared" si="68"/>
        <v>0</v>
      </c>
      <c r="I72" s="12">
        <f t="shared" si="46"/>
        <v>0</v>
      </c>
      <c r="J72" s="12">
        <f t="shared" si="47"/>
        <v>0</v>
      </c>
      <c r="K72" s="12">
        <f t="shared" si="2"/>
        <v>6340.2</v>
      </c>
      <c r="L72" s="33">
        <f t="shared" si="3"/>
        <v>528.35</v>
      </c>
      <c r="M72" s="12">
        <f t="shared" si="48"/>
        <v>0</v>
      </c>
      <c r="N72" s="12">
        <f t="shared" si="49"/>
        <v>0</v>
      </c>
      <c r="O72" s="12">
        <f t="shared" si="50"/>
        <v>0</v>
      </c>
      <c r="P72" s="12">
        <f t="shared" si="4"/>
        <v>2600.1999999999998</v>
      </c>
      <c r="Q72" s="33">
        <f t="shared" si="5"/>
        <v>216.68333333333331</v>
      </c>
      <c r="R72" s="12">
        <f t="shared" si="6"/>
        <v>0</v>
      </c>
      <c r="S72" s="12">
        <f t="shared" si="51"/>
        <v>0</v>
      </c>
      <c r="T72" s="11">
        <f t="shared" si="52"/>
        <v>0</v>
      </c>
      <c r="U72" s="47">
        <v>0.2</v>
      </c>
      <c r="V72" s="33">
        <f t="shared" si="7"/>
        <v>1.6666666666666666E-2</v>
      </c>
      <c r="W72" s="47"/>
      <c r="X72" s="12">
        <f t="shared" si="53"/>
        <v>0</v>
      </c>
      <c r="Y72" s="11">
        <f t="shared" si="54"/>
        <v>0</v>
      </c>
      <c r="Z72" s="47">
        <v>920</v>
      </c>
      <c r="AA72" s="33">
        <f t="shared" si="8"/>
        <v>76.666666666666671</v>
      </c>
      <c r="AB72" s="47"/>
      <c r="AC72" s="12">
        <f t="shared" si="55"/>
        <v>0</v>
      </c>
      <c r="AD72" s="11">
        <f t="shared" si="56"/>
        <v>0</v>
      </c>
      <c r="AE72" s="47">
        <v>2600</v>
      </c>
      <c r="AF72" s="33">
        <f t="shared" si="9"/>
        <v>216.66666666666666</v>
      </c>
      <c r="AG72" s="47"/>
      <c r="AH72" s="12">
        <f t="shared" si="57"/>
        <v>0</v>
      </c>
      <c r="AI72" s="11">
        <f t="shared" si="58"/>
        <v>0</v>
      </c>
      <c r="AJ72" s="47">
        <v>60</v>
      </c>
      <c r="AK72" s="33">
        <f t="shared" si="10"/>
        <v>5</v>
      </c>
      <c r="AL72" s="47"/>
      <c r="AM72" s="12">
        <f t="shared" si="59"/>
        <v>0</v>
      </c>
      <c r="AN72" s="11">
        <f t="shared" si="60"/>
        <v>0</v>
      </c>
      <c r="AO72" s="47"/>
      <c r="AP72" s="33">
        <f t="shared" si="11"/>
        <v>0</v>
      </c>
      <c r="AQ72" s="47"/>
      <c r="AR72" s="12" t="e">
        <f t="shared" si="61"/>
        <v>#DIV/0!</v>
      </c>
      <c r="AS72" s="11" t="e">
        <f t="shared" si="62"/>
        <v>#DIV/0!</v>
      </c>
      <c r="AT72" s="38">
        <v>0</v>
      </c>
      <c r="AU72" s="33">
        <f t="shared" si="12"/>
        <v>0</v>
      </c>
      <c r="AV72" s="47">
        <v>0</v>
      </c>
      <c r="AW72" s="38">
        <v>0</v>
      </c>
      <c r="AX72" s="33">
        <f t="shared" si="13"/>
        <v>0</v>
      </c>
      <c r="AY72" s="47"/>
      <c r="AZ72" s="48">
        <v>25091.200000000001</v>
      </c>
      <c r="BA72" s="33">
        <f t="shared" si="14"/>
        <v>2090.9333333333334</v>
      </c>
      <c r="BB72" s="47"/>
      <c r="BC72" s="38">
        <v>0</v>
      </c>
      <c r="BD72" s="33">
        <f t="shared" si="15"/>
        <v>0</v>
      </c>
      <c r="BE72" s="13"/>
      <c r="BF72" s="42">
        <v>0</v>
      </c>
      <c r="BG72" s="33">
        <f t="shared" si="16"/>
        <v>0</v>
      </c>
      <c r="BH72" s="47"/>
      <c r="BI72" s="38">
        <v>0</v>
      </c>
      <c r="BJ72" s="33">
        <f t="shared" si="17"/>
        <v>0</v>
      </c>
      <c r="BK72" s="47">
        <v>0</v>
      </c>
      <c r="BL72" s="38">
        <v>0</v>
      </c>
      <c r="BM72" s="33">
        <f t="shared" si="18"/>
        <v>0</v>
      </c>
      <c r="BN72" s="47">
        <v>0</v>
      </c>
      <c r="BO72" s="12">
        <f t="shared" si="19"/>
        <v>1360</v>
      </c>
      <c r="BP72" s="33">
        <f t="shared" si="20"/>
        <v>113.33333333333333</v>
      </c>
      <c r="BQ72" s="12">
        <f t="shared" si="21"/>
        <v>0</v>
      </c>
      <c r="BR72" s="12">
        <f t="shared" si="63"/>
        <v>0</v>
      </c>
      <c r="BS72" s="11">
        <f t="shared" si="64"/>
        <v>0</v>
      </c>
      <c r="BT72" s="47">
        <v>960</v>
      </c>
      <c r="BU72" s="33">
        <f t="shared" si="22"/>
        <v>80</v>
      </c>
      <c r="BV72" s="47"/>
      <c r="BW72" s="47">
        <v>400</v>
      </c>
      <c r="BX72" s="33">
        <f t="shared" si="23"/>
        <v>33.333333333333336</v>
      </c>
      <c r="BY72" s="47"/>
      <c r="BZ72" s="42">
        <v>0</v>
      </c>
      <c r="CA72" s="33">
        <f t="shared" si="24"/>
        <v>0</v>
      </c>
      <c r="CB72" s="47"/>
      <c r="CC72" s="47">
        <v>0</v>
      </c>
      <c r="CD72" s="33">
        <f t="shared" si="25"/>
        <v>0</v>
      </c>
      <c r="CE72" s="47"/>
      <c r="CF72" s="11"/>
      <c r="CG72" s="33">
        <f t="shared" si="26"/>
        <v>0</v>
      </c>
      <c r="CH72" s="47">
        <v>0</v>
      </c>
      <c r="CI72" s="42">
        <v>0</v>
      </c>
      <c r="CJ72" s="33">
        <f t="shared" si="27"/>
        <v>0</v>
      </c>
      <c r="CK72" s="47"/>
      <c r="CL72" s="38">
        <v>0</v>
      </c>
      <c r="CM72" s="33">
        <f t="shared" si="28"/>
        <v>0</v>
      </c>
      <c r="CN72" s="47"/>
      <c r="CO72" s="47">
        <v>1400</v>
      </c>
      <c r="CP72" s="33">
        <f t="shared" si="29"/>
        <v>116.66666666666667</v>
      </c>
      <c r="CQ72" s="47"/>
      <c r="CR72" s="47">
        <v>0</v>
      </c>
      <c r="CS72" s="33">
        <f t="shared" si="30"/>
        <v>0</v>
      </c>
      <c r="CT72" s="47"/>
      <c r="CU72" s="38">
        <v>0</v>
      </c>
      <c r="CV72" s="33">
        <f t="shared" si="31"/>
        <v>0</v>
      </c>
      <c r="CW72" s="47"/>
      <c r="CX72" s="42">
        <v>0</v>
      </c>
      <c r="CY72" s="33">
        <f t="shared" si="32"/>
        <v>0</v>
      </c>
      <c r="CZ72" s="47"/>
      <c r="DA72" s="42">
        <v>0</v>
      </c>
      <c r="DB72" s="33">
        <f t="shared" si="33"/>
        <v>0</v>
      </c>
      <c r="DC72" s="47"/>
      <c r="DD72" s="47">
        <v>0</v>
      </c>
      <c r="DE72" s="33">
        <f t="shared" si="34"/>
        <v>0</v>
      </c>
      <c r="DF72" s="47"/>
      <c r="DG72" s="47"/>
      <c r="DH72" s="12">
        <f t="shared" si="65"/>
        <v>31431.4</v>
      </c>
      <c r="DI72" s="33">
        <f t="shared" si="35"/>
        <v>2619.2833333333333</v>
      </c>
      <c r="DJ72" s="12">
        <f t="shared" si="36"/>
        <v>0</v>
      </c>
      <c r="DK72" s="42">
        <v>0</v>
      </c>
      <c r="DL72" s="33">
        <f t="shared" si="37"/>
        <v>0</v>
      </c>
      <c r="DM72" s="47">
        <v>0</v>
      </c>
      <c r="DN72" s="47">
        <v>0</v>
      </c>
      <c r="DO72" s="33">
        <f t="shared" si="38"/>
        <v>0</v>
      </c>
      <c r="DP72" s="47"/>
      <c r="DQ72" s="42">
        <v>0</v>
      </c>
      <c r="DR72" s="33">
        <f t="shared" si="39"/>
        <v>0</v>
      </c>
      <c r="DS72" s="47">
        <v>0</v>
      </c>
      <c r="DT72" s="47">
        <v>0</v>
      </c>
      <c r="DU72" s="33">
        <f t="shared" si="40"/>
        <v>0</v>
      </c>
      <c r="DV72" s="47"/>
      <c r="DW72" s="42">
        <v>0</v>
      </c>
      <c r="DX72" s="33">
        <f t="shared" si="41"/>
        <v>0</v>
      </c>
      <c r="DY72" s="47">
        <v>0</v>
      </c>
      <c r="DZ72" s="47">
        <v>1800</v>
      </c>
      <c r="EA72" s="33">
        <f t="shared" si="42"/>
        <v>150</v>
      </c>
      <c r="EB72" s="47"/>
      <c r="EC72" s="47"/>
      <c r="ED72" s="12">
        <f t="shared" si="66"/>
        <v>1800</v>
      </c>
      <c r="EE72" s="33">
        <f t="shared" si="43"/>
        <v>150</v>
      </c>
      <c r="EF72" s="12"/>
      <c r="EI72" s="14"/>
      <c r="EK72" s="14"/>
      <c r="EL72" s="14"/>
      <c r="EN72" s="14"/>
    </row>
    <row r="73" spans="1:144" s="15" customFormat="1" ht="20.25" customHeight="1">
      <c r="A73" s="21">
        <v>64</v>
      </c>
      <c r="B73" s="75" t="s">
        <v>119</v>
      </c>
      <c r="C73" s="38">
        <v>3609.8</v>
      </c>
      <c r="D73" s="38"/>
      <c r="E73" s="42">
        <v>0</v>
      </c>
      <c r="F73" s="25">
        <f t="shared" si="67"/>
        <v>15531.08</v>
      </c>
      <c r="G73" s="33">
        <f t="shared" si="45"/>
        <v>1294.2566666666667</v>
      </c>
      <c r="H73" s="12">
        <f t="shared" si="68"/>
        <v>0</v>
      </c>
      <c r="I73" s="12">
        <f t="shared" si="46"/>
        <v>0</v>
      </c>
      <c r="J73" s="12">
        <f t="shared" si="47"/>
        <v>0</v>
      </c>
      <c r="K73" s="12">
        <f t="shared" si="2"/>
        <v>3605.4</v>
      </c>
      <c r="L73" s="33">
        <f t="shared" si="3"/>
        <v>300.45</v>
      </c>
      <c r="M73" s="12">
        <f t="shared" si="48"/>
        <v>0</v>
      </c>
      <c r="N73" s="12">
        <f t="shared" si="49"/>
        <v>0</v>
      </c>
      <c r="O73" s="12">
        <f t="shared" si="50"/>
        <v>0</v>
      </c>
      <c r="P73" s="12">
        <f t="shared" si="4"/>
        <v>1854.9</v>
      </c>
      <c r="Q73" s="33">
        <f t="shared" si="5"/>
        <v>154.57500000000002</v>
      </c>
      <c r="R73" s="12">
        <f t="shared" si="6"/>
        <v>0</v>
      </c>
      <c r="S73" s="12">
        <f t="shared" si="51"/>
        <v>0</v>
      </c>
      <c r="T73" s="11">
        <f t="shared" si="52"/>
        <v>0</v>
      </c>
      <c r="U73" s="47">
        <v>0</v>
      </c>
      <c r="V73" s="33">
        <f t="shared" si="7"/>
        <v>0</v>
      </c>
      <c r="W73" s="47"/>
      <c r="X73" s="12" t="e">
        <f t="shared" si="53"/>
        <v>#DIV/0!</v>
      </c>
      <c r="Y73" s="11" t="e">
        <f t="shared" si="54"/>
        <v>#DIV/0!</v>
      </c>
      <c r="Z73" s="47">
        <v>700.5</v>
      </c>
      <c r="AA73" s="33">
        <f t="shared" si="8"/>
        <v>58.375</v>
      </c>
      <c r="AB73" s="47"/>
      <c r="AC73" s="12">
        <f t="shared" si="55"/>
        <v>0</v>
      </c>
      <c r="AD73" s="11">
        <f t="shared" si="56"/>
        <v>0</v>
      </c>
      <c r="AE73" s="47">
        <v>1854.9</v>
      </c>
      <c r="AF73" s="33">
        <f t="shared" si="9"/>
        <v>154.57500000000002</v>
      </c>
      <c r="AG73" s="47"/>
      <c r="AH73" s="12">
        <f t="shared" si="57"/>
        <v>0</v>
      </c>
      <c r="AI73" s="11">
        <f t="shared" si="58"/>
        <v>0</v>
      </c>
      <c r="AJ73" s="47">
        <v>0</v>
      </c>
      <c r="AK73" s="33">
        <f t="shared" si="10"/>
        <v>0</v>
      </c>
      <c r="AL73" s="47"/>
      <c r="AM73" s="12" t="e">
        <f t="shared" si="59"/>
        <v>#DIV/0!</v>
      </c>
      <c r="AN73" s="11" t="e">
        <f t="shared" si="60"/>
        <v>#DIV/0!</v>
      </c>
      <c r="AO73" s="47"/>
      <c r="AP73" s="33">
        <f t="shared" si="11"/>
        <v>0</v>
      </c>
      <c r="AQ73" s="47"/>
      <c r="AR73" s="12" t="e">
        <f t="shared" si="61"/>
        <v>#DIV/0!</v>
      </c>
      <c r="AS73" s="11" t="e">
        <f t="shared" si="62"/>
        <v>#DIV/0!</v>
      </c>
      <c r="AT73" s="38">
        <v>0</v>
      </c>
      <c r="AU73" s="33">
        <f t="shared" si="12"/>
        <v>0</v>
      </c>
      <c r="AV73" s="47">
        <v>0</v>
      </c>
      <c r="AW73" s="38">
        <v>0</v>
      </c>
      <c r="AX73" s="33">
        <f t="shared" si="13"/>
        <v>0</v>
      </c>
      <c r="AY73" s="47"/>
      <c r="AZ73" s="48">
        <v>11925.68</v>
      </c>
      <c r="BA73" s="33">
        <f t="shared" si="14"/>
        <v>993.80666666666673</v>
      </c>
      <c r="BB73" s="47"/>
      <c r="BC73" s="38">
        <v>0</v>
      </c>
      <c r="BD73" s="33">
        <f t="shared" si="15"/>
        <v>0</v>
      </c>
      <c r="BE73" s="13"/>
      <c r="BF73" s="42">
        <v>0</v>
      </c>
      <c r="BG73" s="33">
        <f t="shared" si="16"/>
        <v>0</v>
      </c>
      <c r="BH73" s="47"/>
      <c r="BI73" s="38">
        <v>0</v>
      </c>
      <c r="BJ73" s="33">
        <f t="shared" si="17"/>
        <v>0</v>
      </c>
      <c r="BK73" s="47">
        <v>0</v>
      </c>
      <c r="BL73" s="38">
        <v>0</v>
      </c>
      <c r="BM73" s="33">
        <f t="shared" si="18"/>
        <v>0</v>
      </c>
      <c r="BN73" s="47">
        <v>0</v>
      </c>
      <c r="BO73" s="12">
        <f t="shared" si="19"/>
        <v>850</v>
      </c>
      <c r="BP73" s="33">
        <f t="shared" si="20"/>
        <v>70.833333333333329</v>
      </c>
      <c r="BQ73" s="12">
        <f t="shared" si="21"/>
        <v>0</v>
      </c>
      <c r="BR73" s="12">
        <f t="shared" si="63"/>
        <v>0</v>
      </c>
      <c r="BS73" s="11">
        <f t="shared" si="64"/>
        <v>0</v>
      </c>
      <c r="BT73" s="47">
        <v>480</v>
      </c>
      <c r="BU73" s="33">
        <f t="shared" si="22"/>
        <v>40</v>
      </c>
      <c r="BV73" s="47"/>
      <c r="BW73" s="47">
        <v>370</v>
      </c>
      <c r="BX73" s="33">
        <f t="shared" si="23"/>
        <v>30.833333333333332</v>
      </c>
      <c r="BY73" s="47"/>
      <c r="BZ73" s="42">
        <v>0</v>
      </c>
      <c r="CA73" s="33">
        <f t="shared" si="24"/>
        <v>0</v>
      </c>
      <c r="CB73" s="47"/>
      <c r="CC73" s="47">
        <v>0</v>
      </c>
      <c r="CD73" s="33">
        <f t="shared" si="25"/>
        <v>0</v>
      </c>
      <c r="CE73" s="47"/>
      <c r="CF73" s="11"/>
      <c r="CG73" s="33">
        <f t="shared" si="26"/>
        <v>0</v>
      </c>
      <c r="CH73" s="47">
        <v>0</v>
      </c>
      <c r="CI73" s="42">
        <v>0</v>
      </c>
      <c r="CJ73" s="33">
        <f t="shared" si="27"/>
        <v>0</v>
      </c>
      <c r="CK73" s="47"/>
      <c r="CL73" s="38">
        <v>0</v>
      </c>
      <c r="CM73" s="33">
        <f t="shared" si="28"/>
        <v>0</v>
      </c>
      <c r="CN73" s="47"/>
      <c r="CO73" s="47">
        <v>0</v>
      </c>
      <c r="CP73" s="33">
        <f t="shared" si="29"/>
        <v>0</v>
      </c>
      <c r="CQ73" s="47"/>
      <c r="CR73" s="47">
        <v>0</v>
      </c>
      <c r="CS73" s="33">
        <f t="shared" si="30"/>
        <v>0</v>
      </c>
      <c r="CT73" s="47"/>
      <c r="CU73" s="38">
        <v>0</v>
      </c>
      <c r="CV73" s="33">
        <f t="shared" si="31"/>
        <v>0</v>
      </c>
      <c r="CW73" s="47"/>
      <c r="CX73" s="42">
        <v>0</v>
      </c>
      <c r="CY73" s="33">
        <f t="shared" si="32"/>
        <v>0</v>
      </c>
      <c r="CZ73" s="47"/>
      <c r="DA73" s="42">
        <v>0</v>
      </c>
      <c r="DB73" s="33">
        <f t="shared" si="33"/>
        <v>0</v>
      </c>
      <c r="DC73" s="47"/>
      <c r="DD73" s="47">
        <v>200</v>
      </c>
      <c r="DE73" s="33">
        <f t="shared" si="34"/>
        <v>16.666666666666668</v>
      </c>
      <c r="DF73" s="47"/>
      <c r="DG73" s="47"/>
      <c r="DH73" s="12">
        <f t="shared" si="65"/>
        <v>15531.08</v>
      </c>
      <c r="DI73" s="33">
        <f t="shared" si="35"/>
        <v>1294.2566666666667</v>
      </c>
      <c r="DJ73" s="12">
        <f t="shared" si="36"/>
        <v>0</v>
      </c>
      <c r="DK73" s="42">
        <v>0</v>
      </c>
      <c r="DL73" s="33">
        <f t="shared" si="37"/>
        <v>0</v>
      </c>
      <c r="DM73" s="47">
        <v>0</v>
      </c>
      <c r="DN73" s="47">
        <v>0</v>
      </c>
      <c r="DO73" s="33">
        <f t="shared" si="38"/>
        <v>0</v>
      </c>
      <c r="DP73" s="47"/>
      <c r="DQ73" s="42">
        <v>0</v>
      </c>
      <c r="DR73" s="33">
        <f t="shared" si="39"/>
        <v>0</v>
      </c>
      <c r="DS73" s="47">
        <v>0</v>
      </c>
      <c r="DT73" s="47">
        <v>0</v>
      </c>
      <c r="DU73" s="33">
        <f t="shared" si="40"/>
        <v>0</v>
      </c>
      <c r="DV73" s="47"/>
      <c r="DW73" s="42">
        <v>0</v>
      </c>
      <c r="DX73" s="33">
        <f t="shared" si="41"/>
        <v>0</v>
      </c>
      <c r="DY73" s="47">
        <v>0</v>
      </c>
      <c r="DZ73" s="47">
        <v>780</v>
      </c>
      <c r="EA73" s="33">
        <f t="shared" si="42"/>
        <v>65</v>
      </c>
      <c r="EB73" s="47"/>
      <c r="EC73" s="47"/>
      <c r="ED73" s="12">
        <f t="shared" si="66"/>
        <v>780</v>
      </c>
      <c r="EE73" s="33">
        <f t="shared" si="43"/>
        <v>65</v>
      </c>
      <c r="EF73" s="12"/>
      <c r="EI73" s="14"/>
      <c r="EK73" s="14"/>
      <c r="EL73" s="14"/>
      <c r="EN73" s="14"/>
    </row>
    <row r="74" spans="1:144" s="15" customFormat="1" ht="20.25" customHeight="1">
      <c r="A74" s="21">
        <v>65</v>
      </c>
      <c r="B74" s="70" t="s">
        <v>120</v>
      </c>
      <c r="C74" s="38">
        <v>2921.7</v>
      </c>
      <c r="D74" s="38"/>
      <c r="E74" s="42">
        <v>0</v>
      </c>
      <c r="F74" s="25">
        <f t="shared" ref="F74:F82" si="69">DH74+ED74-DZ74</f>
        <v>15082.2</v>
      </c>
      <c r="G74" s="33">
        <f t="shared" si="45"/>
        <v>1256.8500000000001</v>
      </c>
      <c r="H74" s="12">
        <f t="shared" ref="H74:H81" si="70">DJ74+EF74-EB74</f>
        <v>0</v>
      </c>
      <c r="I74" s="12">
        <f t="shared" si="46"/>
        <v>0</v>
      </c>
      <c r="J74" s="12">
        <f t="shared" si="47"/>
        <v>0</v>
      </c>
      <c r="K74" s="12">
        <f t="shared" ref="K74:K81" si="71">U74+Z74+AE74+AJ74+AO74+AT74+BL74+BT74+BW74+BZ74+CC74+CF74+CL74+CO74+CU74+CX74+DD74</f>
        <v>2458.6</v>
      </c>
      <c r="L74" s="33">
        <f t="shared" ref="L74:L81" si="72">K74/12*1</f>
        <v>204.88333333333333</v>
      </c>
      <c r="M74" s="12">
        <f t="shared" si="48"/>
        <v>0</v>
      </c>
      <c r="N74" s="12">
        <f t="shared" si="49"/>
        <v>0</v>
      </c>
      <c r="O74" s="12">
        <f t="shared" si="50"/>
        <v>0</v>
      </c>
      <c r="P74" s="20">
        <f t="shared" ref="P74:P81" si="73">U74+AE74</f>
        <v>1363.2</v>
      </c>
      <c r="Q74" s="33">
        <f t="shared" ref="Q74:Q81" si="74">P74/12*1</f>
        <v>113.60000000000001</v>
      </c>
      <c r="R74" s="20">
        <f t="shared" ref="R74:R81" si="75">W74+AG74</f>
        <v>0</v>
      </c>
      <c r="S74" s="12">
        <f t="shared" si="51"/>
        <v>0</v>
      </c>
      <c r="T74" s="11">
        <f t="shared" si="52"/>
        <v>0</v>
      </c>
      <c r="U74" s="47">
        <v>0</v>
      </c>
      <c r="V74" s="33">
        <f t="shared" ref="V74:V81" si="76">U74/12*1</f>
        <v>0</v>
      </c>
      <c r="W74" s="47"/>
      <c r="X74" s="12" t="e">
        <f t="shared" si="53"/>
        <v>#DIV/0!</v>
      </c>
      <c r="Y74" s="11" t="e">
        <f t="shared" si="54"/>
        <v>#DIV/0!</v>
      </c>
      <c r="Z74" s="47">
        <v>783.4</v>
      </c>
      <c r="AA74" s="33">
        <f t="shared" ref="AA74:AA81" si="77">Z74/12*1</f>
        <v>65.283333333333331</v>
      </c>
      <c r="AB74" s="47"/>
      <c r="AC74" s="12">
        <f t="shared" si="55"/>
        <v>0</v>
      </c>
      <c r="AD74" s="11">
        <f t="shared" si="56"/>
        <v>0</v>
      </c>
      <c r="AE74" s="47">
        <v>1363.2</v>
      </c>
      <c r="AF74" s="33">
        <f t="shared" ref="AF74:AF81" si="78">AE74/12*1</f>
        <v>113.60000000000001</v>
      </c>
      <c r="AG74" s="47"/>
      <c r="AH74" s="12">
        <f t="shared" si="57"/>
        <v>0</v>
      </c>
      <c r="AI74" s="11">
        <f t="shared" si="58"/>
        <v>0</v>
      </c>
      <c r="AJ74" s="47">
        <v>12</v>
      </c>
      <c r="AK74" s="33">
        <f t="shared" ref="AK74:AK81" si="79">AJ74/12*1</f>
        <v>1</v>
      </c>
      <c r="AL74" s="47"/>
      <c r="AM74" s="12">
        <f t="shared" si="59"/>
        <v>0</v>
      </c>
      <c r="AN74" s="11">
        <f t="shared" si="60"/>
        <v>0</v>
      </c>
      <c r="AO74" s="47"/>
      <c r="AP74" s="33">
        <f t="shared" ref="AP74:AP81" si="80">AO74/12*1</f>
        <v>0</v>
      </c>
      <c r="AQ74" s="47"/>
      <c r="AR74" s="12" t="e">
        <f t="shared" si="61"/>
        <v>#DIV/0!</v>
      </c>
      <c r="AS74" s="11" t="e">
        <f t="shared" si="62"/>
        <v>#DIV/0!</v>
      </c>
      <c r="AT74" s="38">
        <v>0</v>
      </c>
      <c r="AU74" s="33">
        <f t="shared" ref="AU74:AU81" si="81">AT74/12*1</f>
        <v>0</v>
      </c>
      <c r="AV74" s="47">
        <v>0</v>
      </c>
      <c r="AW74" s="38">
        <v>0</v>
      </c>
      <c r="AX74" s="33">
        <f t="shared" ref="AX74:AX81" si="82">AW74/12*1</f>
        <v>0</v>
      </c>
      <c r="AY74" s="47"/>
      <c r="AZ74" s="48">
        <v>12623.6</v>
      </c>
      <c r="BA74" s="33">
        <f t="shared" ref="BA74:BA81" si="83">AZ74/12*1</f>
        <v>1051.9666666666667</v>
      </c>
      <c r="BB74" s="47"/>
      <c r="BC74" s="38">
        <v>0</v>
      </c>
      <c r="BD74" s="33">
        <f t="shared" ref="BD74:BD81" si="84">BC74/12*1</f>
        <v>0</v>
      </c>
      <c r="BE74" s="23"/>
      <c r="BF74" s="42">
        <v>0</v>
      </c>
      <c r="BG74" s="33">
        <f t="shared" ref="BG74:BG81" si="85">BF74/12*1</f>
        <v>0</v>
      </c>
      <c r="BH74" s="47"/>
      <c r="BI74" s="38">
        <v>0</v>
      </c>
      <c r="BJ74" s="33">
        <f t="shared" ref="BJ74:BJ81" si="86">BI74/12*1</f>
        <v>0</v>
      </c>
      <c r="BK74" s="47">
        <v>0</v>
      </c>
      <c r="BL74" s="38">
        <v>0</v>
      </c>
      <c r="BM74" s="33">
        <f t="shared" ref="BM74:BM81" si="87">BL74/12*1</f>
        <v>0</v>
      </c>
      <c r="BN74" s="47">
        <v>0</v>
      </c>
      <c r="BO74" s="20">
        <f t="shared" ref="BO74:BO81" si="88">BT74+BW74+BZ74+CC74</f>
        <v>300</v>
      </c>
      <c r="BP74" s="33">
        <f t="shared" ref="BP74:BP81" si="89">BO74/12*1</f>
        <v>25</v>
      </c>
      <c r="BQ74" s="20">
        <f t="shared" ref="BQ74:BQ81" si="90">BV74+BY74+CB74+CE74</f>
        <v>0</v>
      </c>
      <c r="BR74" s="12">
        <f t="shared" si="63"/>
        <v>0</v>
      </c>
      <c r="BS74" s="11">
        <f t="shared" si="64"/>
        <v>0</v>
      </c>
      <c r="BT74" s="47">
        <v>240</v>
      </c>
      <c r="BU74" s="33">
        <f t="shared" ref="BU74:BU81" si="91">BT74/12*1</f>
        <v>20</v>
      </c>
      <c r="BV74" s="47"/>
      <c r="BW74" s="47">
        <v>60</v>
      </c>
      <c r="BX74" s="33">
        <f t="shared" ref="BX74:BX81" si="92">BW74/12*1</f>
        <v>5</v>
      </c>
      <c r="BY74" s="47"/>
      <c r="BZ74" s="42">
        <v>0</v>
      </c>
      <c r="CA74" s="33">
        <f t="shared" ref="CA74:CA81" si="93">BZ74/12*1</f>
        <v>0</v>
      </c>
      <c r="CB74" s="47"/>
      <c r="CC74" s="47">
        <v>0</v>
      </c>
      <c r="CD74" s="33">
        <f t="shared" ref="CD74:CD81" si="94">CC74/12*1</f>
        <v>0</v>
      </c>
      <c r="CE74" s="47"/>
      <c r="CF74" s="19"/>
      <c r="CG74" s="33">
        <f t="shared" ref="CG74:CG81" si="95">CF74/12*1</f>
        <v>0</v>
      </c>
      <c r="CH74" s="47">
        <v>0</v>
      </c>
      <c r="CI74" s="42">
        <v>0</v>
      </c>
      <c r="CJ74" s="33">
        <f t="shared" ref="CJ74:CJ81" si="96">CI74/12*1</f>
        <v>0</v>
      </c>
      <c r="CK74" s="47"/>
      <c r="CL74" s="38">
        <v>0</v>
      </c>
      <c r="CM74" s="33">
        <f t="shared" ref="CM74:CM81" si="97">CL74/12*1</f>
        <v>0</v>
      </c>
      <c r="CN74" s="47"/>
      <c r="CO74" s="47">
        <v>0</v>
      </c>
      <c r="CP74" s="33">
        <f t="shared" ref="CP74:CP81" si="98">CO74/12*1</f>
        <v>0</v>
      </c>
      <c r="CQ74" s="47"/>
      <c r="CR74" s="47">
        <v>0</v>
      </c>
      <c r="CS74" s="33">
        <f t="shared" ref="CS74:CS81" si="99">CR74/12*1</f>
        <v>0</v>
      </c>
      <c r="CT74" s="47"/>
      <c r="CU74" s="38">
        <v>0</v>
      </c>
      <c r="CV74" s="33">
        <f t="shared" ref="CV74:CV81" si="100">CU74/12*1</f>
        <v>0</v>
      </c>
      <c r="CW74" s="47"/>
      <c r="CX74" s="42">
        <v>0</v>
      </c>
      <c r="CY74" s="33">
        <f t="shared" ref="CY74:CY81" si="101">CX74/12*1</f>
        <v>0</v>
      </c>
      <c r="CZ74" s="47"/>
      <c r="DA74" s="42">
        <v>0</v>
      </c>
      <c r="DB74" s="33">
        <f t="shared" ref="DB74:DB81" si="102">DA74/12*1</f>
        <v>0</v>
      </c>
      <c r="DC74" s="47"/>
      <c r="DD74" s="47">
        <v>0</v>
      </c>
      <c r="DE74" s="33">
        <f t="shared" ref="DE74:DE81" si="103">DD74/12*1</f>
        <v>0</v>
      </c>
      <c r="DF74" s="47"/>
      <c r="DG74" s="47"/>
      <c r="DH74" s="20">
        <f t="shared" ref="DH74:DH81" si="104">U74+Z74+AE74+AJ74+AO74+AT74+AW74+AZ74+BC74+BF74+BI74+BL74+BT74+BW74+BZ74+CC74+CF74+CI74+CL74+CO74+CU74+CX74+DA74+DD74</f>
        <v>15082.2</v>
      </c>
      <c r="DI74" s="33">
        <f t="shared" ref="DI74:DI81" si="105">DH74/12*1</f>
        <v>1256.8500000000001</v>
      </c>
      <c r="DJ74" s="20">
        <f t="shared" ref="DJ74:DJ82" si="106">W74+AB74+AG74+AL74+AQ74+AV74+AY74+BB74+BE74+BH74+BK74+BN74+BV74+BY74+CB74+CE74+CH74+CK74+CN74+CQ74+CW74+CZ74+DC74+DF74+DG74</f>
        <v>0</v>
      </c>
      <c r="DK74" s="42">
        <v>0</v>
      </c>
      <c r="DL74" s="33">
        <f t="shared" ref="DL74:DL81" si="107">DK74/12*1</f>
        <v>0</v>
      </c>
      <c r="DM74" s="47">
        <v>0</v>
      </c>
      <c r="DN74" s="47">
        <v>0</v>
      </c>
      <c r="DO74" s="33">
        <f t="shared" ref="DO74:DO81" si="108">DN74/12*1</f>
        <v>0</v>
      </c>
      <c r="DP74" s="47"/>
      <c r="DQ74" s="42">
        <v>0</v>
      </c>
      <c r="DR74" s="33">
        <f t="shared" ref="DR74:DR81" si="109">DQ74/12*1</f>
        <v>0</v>
      </c>
      <c r="DS74" s="47">
        <v>0</v>
      </c>
      <c r="DT74" s="47">
        <v>0</v>
      </c>
      <c r="DU74" s="33">
        <f t="shared" ref="DU74:DU81" si="110">DT74/12*1</f>
        <v>0</v>
      </c>
      <c r="DV74" s="47"/>
      <c r="DW74" s="42">
        <v>0</v>
      </c>
      <c r="DX74" s="33">
        <f t="shared" ref="DX74:DX81" si="111">DW74/12*1</f>
        <v>0</v>
      </c>
      <c r="DY74" s="47">
        <v>0</v>
      </c>
      <c r="DZ74" s="47">
        <v>800</v>
      </c>
      <c r="EA74" s="33">
        <f t="shared" ref="EA74:EA81" si="112">DZ74/12*1</f>
        <v>66.666666666666671</v>
      </c>
      <c r="EB74" s="47"/>
      <c r="EC74" s="47"/>
      <c r="ED74" s="20">
        <f t="shared" ref="ED74:ED81" si="113">DK74+DN74+DQ74+DT74+DW74+DZ74</f>
        <v>800</v>
      </c>
      <c r="EE74" s="33">
        <f t="shared" ref="EE74:EE81" si="114">ED74/12*1</f>
        <v>66.666666666666671</v>
      </c>
      <c r="EF74" s="12"/>
      <c r="EI74" s="14"/>
      <c r="EK74" s="14"/>
      <c r="EL74" s="14"/>
      <c r="EN74" s="14"/>
    </row>
    <row r="75" spans="1:144" s="15" customFormat="1" ht="20.25" customHeight="1">
      <c r="A75" s="21">
        <v>66</v>
      </c>
      <c r="B75" s="70" t="s">
        <v>121</v>
      </c>
      <c r="C75" s="42">
        <v>17914.8</v>
      </c>
      <c r="D75" s="42"/>
      <c r="E75" s="42">
        <v>0</v>
      </c>
      <c r="F75" s="25">
        <f t="shared" si="69"/>
        <v>10417.9</v>
      </c>
      <c r="G75" s="33">
        <f t="shared" ref="G75:G81" si="115">F75/12*1</f>
        <v>868.1583333333333</v>
      </c>
      <c r="H75" s="12">
        <f t="shared" si="70"/>
        <v>0</v>
      </c>
      <c r="I75" s="12">
        <f t="shared" ref="I75:I82" si="116">H75/G75*100</f>
        <v>0</v>
      </c>
      <c r="J75" s="12">
        <f t="shared" ref="J75:J82" si="117">H75/F75*100</f>
        <v>0</v>
      </c>
      <c r="K75" s="12">
        <f t="shared" si="71"/>
        <v>3415.1</v>
      </c>
      <c r="L75" s="33">
        <f t="shared" si="72"/>
        <v>284.59166666666664</v>
      </c>
      <c r="M75" s="12">
        <f t="shared" ref="M75:M81" si="118">W75+AB75+AG75+AL75+AQ75+AV75+BN75+BV75+BY75+CB75+CE75+CH75+CN75+CQ75+CW75+CZ75+DF75</f>
        <v>0</v>
      </c>
      <c r="N75" s="12">
        <f t="shared" ref="N75:N82" si="119">M75/L75*100</f>
        <v>0</v>
      </c>
      <c r="O75" s="12">
        <f t="shared" ref="O75:O82" si="120">M75/K75*100</f>
        <v>0</v>
      </c>
      <c r="P75" s="20">
        <f t="shared" si="73"/>
        <v>639.69999999999993</v>
      </c>
      <c r="Q75" s="33">
        <f t="shared" si="74"/>
        <v>53.30833333333333</v>
      </c>
      <c r="R75" s="20">
        <f t="shared" si="75"/>
        <v>0</v>
      </c>
      <c r="S75" s="12">
        <f t="shared" ref="S75:S82" si="121">R75/Q75*100</f>
        <v>0</v>
      </c>
      <c r="T75" s="11">
        <f t="shared" ref="T75:T82" si="122">R75/P75*100</f>
        <v>0</v>
      </c>
      <c r="U75" s="47">
        <v>5.8</v>
      </c>
      <c r="V75" s="33">
        <f t="shared" si="76"/>
        <v>0.48333333333333334</v>
      </c>
      <c r="W75" s="47"/>
      <c r="X75" s="12">
        <f t="shared" ref="X75:X82" si="123">W75/V75*100</f>
        <v>0</v>
      </c>
      <c r="Y75" s="11">
        <f t="shared" ref="Y75:Y82" si="124">W75/U75*100</f>
        <v>0</v>
      </c>
      <c r="Z75" s="47">
        <v>1355.4</v>
      </c>
      <c r="AA75" s="33">
        <f t="shared" si="77"/>
        <v>112.95</v>
      </c>
      <c r="AB75" s="47"/>
      <c r="AC75" s="12">
        <f t="shared" ref="AC75:AC82" si="125">AB75/AA75*100</f>
        <v>0</v>
      </c>
      <c r="AD75" s="11">
        <f t="shared" ref="AD75:AD82" si="126">AB75/Z75*100</f>
        <v>0</v>
      </c>
      <c r="AE75" s="47">
        <v>633.9</v>
      </c>
      <c r="AF75" s="33">
        <f t="shared" si="78"/>
        <v>52.824999999999996</v>
      </c>
      <c r="AG75" s="47"/>
      <c r="AH75" s="12">
        <f t="shared" ref="AH75:AH82" si="127">AG75/AF75*100</f>
        <v>0</v>
      </c>
      <c r="AI75" s="11">
        <f t="shared" ref="AI75:AI82" si="128">AG75/AE75*100</f>
        <v>0</v>
      </c>
      <c r="AJ75" s="47">
        <v>20</v>
      </c>
      <c r="AK75" s="33">
        <f t="shared" si="79"/>
        <v>1.6666666666666667</v>
      </c>
      <c r="AL75" s="47"/>
      <c r="AM75" s="12">
        <f t="shared" ref="AM75:AM82" si="129">AL75/AK75*100</f>
        <v>0</v>
      </c>
      <c r="AN75" s="11">
        <f t="shared" ref="AN75:AN82" si="130">AL75/AJ75*100</f>
        <v>0</v>
      </c>
      <c r="AO75" s="47"/>
      <c r="AP75" s="33">
        <f t="shared" si="80"/>
        <v>0</v>
      </c>
      <c r="AQ75" s="47"/>
      <c r="AR75" s="12" t="e">
        <f t="shared" ref="AR75:AR82" si="131">AQ75/AP75*100</f>
        <v>#DIV/0!</v>
      </c>
      <c r="AS75" s="11" t="e">
        <f t="shared" ref="AS75:AS82" si="132">AQ75/AO75*100</f>
        <v>#DIV/0!</v>
      </c>
      <c r="AT75" s="38">
        <v>0</v>
      </c>
      <c r="AU75" s="33">
        <f t="shared" si="81"/>
        <v>0</v>
      </c>
      <c r="AV75" s="47">
        <v>0</v>
      </c>
      <c r="AW75" s="38">
        <v>0</v>
      </c>
      <c r="AX75" s="33">
        <f t="shared" si="82"/>
        <v>0</v>
      </c>
      <c r="AY75" s="47"/>
      <c r="AZ75" s="48">
        <v>7002.8</v>
      </c>
      <c r="BA75" s="33">
        <f t="shared" si="83"/>
        <v>583.56666666666672</v>
      </c>
      <c r="BB75" s="47"/>
      <c r="BC75" s="38">
        <v>0</v>
      </c>
      <c r="BD75" s="33">
        <f t="shared" si="84"/>
        <v>0</v>
      </c>
      <c r="BE75" s="23"/>
      <c r="BF75" s="42">
        <v>0</v>
      </c>
      <c r="BG75" s="33">
        <f t="shared" si="85"/>
        <v>0</v>
      </c>
      <c r="BH75" s="47"/>
      <c r="BI75" s="38">
        <v>0</v>
      </c>
      <c r="BJ75" s="33">
        <f t="shared" si="86"/>
        <v>0</v>
      </c>
      <c r="BK75" s="47">
        <v>0</v>
      </c>
      <c r="BL75" s="38">
        <v>0</v>
      </c>
      <c r="BM75" s="33">
        <f t="shared" si="87"/>
        <v>0</v>
      </c>
      <c r="BN75" s="47">
        <v>0</v>
      </c>
      <c r="BO75" s="20">
        <f t="shared" si="88"/>
        <v>700</v>
      </c>
      <c r="BP75" s="33">
        <f t="shared" si="89"/>
        <v>58.333333333333336</v>
      </c>
      <c r="BQ75" s="20">
        <f t="shared" si="90"/>
        <v>0</v>
      </c>
      <c r="BR75" s="12">
        <f t="shared" ref="BR75:BR82" si="133">BQ75/BP75*100</f>
        <v>0</v>
      </c>
      <c r="BS75" s="11">
        <f t="shared" ref="BS75:BS82" si="134">BQ75/BO75*100</f>
        <v>0</v>
      </c>
      <c r="BT75" s="47">
        <v>700</v>
      </c>
      <c r="BU75" s="33">
        <f t="shared" si="91"/>
        <v>58.333333333333336</v>
      </c>
      <c r="BV75" s="47"/>
      <c r="BW75" s="47">
        <v>0</v>
      </c>
      <c r="BX75" s="33">
        <f t="shared" si="92"/>
        <v>0</v>
      </c>
      <c r="BY75" s="47"/>
      <c r="BZ75" s="42">
        <v>0</v>
      </c>
      <c r="CA75" s="33">
        <f t="shared" si="93"/>
        <v>0</v>
      </c>
      <c r="CB75" s="47"/>
      <c r="CC75" s="47">
        <v>0</v>
      </c>
      <c r="CD75" s="33">
        <f t="shared" si="94"/>
        <v>0</v>
      </c>
      <c r="CE75" s="47"/>
      <c r="CF75" s="19"/>
      <c r="CG75" s="33">
        <f t="shared" si="95"/>
        <v>0</v>
      </c>
      <c r="CH75" s="47">
        <v>0</v>
      </c>
      <c r="CI75" s="42">
        <v>0</v>
      </c>
      <c r="CJ75" s="33">
        <f t="shared" si="96"/>
        <v>0</v>
      </c>
      <c r="CK75" s="47"/>
      <c r="CL75" s="38">
        <v>0</v>
      </c>
      <c r="CM75" s="33">
        <f t="shared" si="97"/>
        <v>0</v>
      </c>
      <c r="CN75" s="47"/>
      <c r="CO75" s="47">
        <v>0</v>
      </c>
      <c r="CP75" s="33">
        <f t="shared" si="98"/>
        <v>0</v>
      </c>
      <c r="CQ75" s="47"/>
      <c r="CR75" s="47">
        <v>0</v>
      </c>
      <c r="CS75" s="33">
        <f t="shared" si="99"/>
        <v>0</v>
      </c>
      <c r="CT75" s="47"/>
      <c r="CU75" s="38">
        <v>0</v>
      </c>
      <c r="CV75" s="33">
        <f t="shared" si="100"/>
        <v>0</v>
      </c>
      <c r="CW75" s="47"/>
      <c r="CX75" s="42">
        <v>0</v>
      </c>
      <c r="CY75" s="33">
        <f t="shared" si="101"/>
        <v>0</v>
      </c>
      <c r="CZ75" s="47"/>
      <c r="DA75" s="42">
        <v>0</v>
      </c>
      <c r="DB75" s="33">
        <f t="shared" si="102"/>
        <v>0</v>
      </c>
      <c r="DC75" s="47"/>
      <c r="DD75" s="47">
        <v>700</v>
      </c>
      <c r="DE75" s="33">
        <f t="shared" si="103"/>
        <v>58.333333333333336</v>
      </c>
      <c r="DF75" s="47"/>
      <c r="DG75" s="47"/>
      <c r="DH75" s="20">
        <f t="shared" si="104"/>
        <v>10417.9</v>
      </c>
      <c r="DI75" s="33">
        <f t="shared" si="105"/>
        <v>868.1583333333333</v>
      </c>
      <c r="DJ75" s="20">
        <f t="shared" si="106"/>
        <v>0</v>
      </c>
      <c r="DK75" s="42">
        <v>0</v>
      </c>
      <c r="DL75" s="33">
        <f t="shared" si="107"/>
        <v>0</v>
      </c>
      <c r="DM75" s="47">
        <v>0</v>
      </c>
      <c r="DN75" s="47">
        <v>0</v>
      </c>
      <c r="DO75" s="33">
        <f t="shared" si="108"/>
        <v>0</v>
      </c>
      <c r="DP75" s="47"/>
      <c r="DQ75" s="42">
        <v>0</v>
      </c>
      <c r="DR75" s="33">
        <f t="shared" si="109"/>
        <v>0</v>
      </c>
      <c r="DS75" s="47">
        <v>0</v>
      </c>
      <c r="DT75" s="47">
        <v>0</v>
      </c>
      <c r="DU75" s="33">
        <f t="shared" si="110"/>
        <v>0</v>
      </c>
      <c r="DV75" s="47"/>
      <c r="DW75" s="42">
        <v>0</v>
      </c>
      <c r="DX75" s="33">
        <f t="shared" si="111"/>
        <v>0</v>
      </c>
      <c r="DY75" s="47">
        <v>0</v>
      </c>
      <c r="DZ75" s="47">
        <v>540</v>
      </c>
      <c r="EA75" s="33">
        <f t="shared" si="112"/>
        <v>45</v>
      </c>
      <c r="EB75" s="47"/>
      <c r="EC75" s="47"/>
      <c r="ED75" s="20">
        <f t="shared" si="113"/>
        <v>540</v>
      </c>
      <c r="EE75" s="33">
        <f t="shared" si="114"/>
        <v>45</v>
      </c>
      <c r="EF75" s="12"/>
      <c r="EI75" s="14"/>
      <c r="EK75" s="14"/>
      <c r="EL75" s="14"/>
      <c r="EN75" s="14"/>
    </row>
    <row r="76" spans="1:144" s="15" customFormat="1" ht="20.25" customHeight="1">
      <c r="A76" s="21">
        <v>67</v>
      </c>
      <c r="B76" s="70" t="s">
        <v>122</v>
      </c>
      <c r="C76" s="38">
        <v>1774.4</v>
      </c>
      <c r="D76" s="38"/>
      <c r="E76" s="42">
        <v>0</v>
      </c>
      <c r="F76" s="25">
        <f t="shared" si="69"/>
        <v>5480.5</v>
      </c>
      <c r="G76" s="33">
        <f t="shared" si="115"/>
        <v>456.70833333333331</v>
      </c>
      <c r="H76" s="12">
        <f t="shared" si="70"/>
        <v>0</v>
      </c>
      <c r="I76" s="12">
        <f t="shared" si="116"/>
        <v>0</v>
      </c>
      <c r="J76" s="12">
        <f t="shared" si="117"/>
        <v>0</v>
      </c>
      <c r="K76" s="12">
        <f t="shared" si="71"/>
        <v>1980.5</v>
      </c>
      <c r="L76" s="33">
        <f t="shared" si="72"/>
        <v>165.04166666666666</v>
      </c>
      <c r="M76" s="12">
        <f t="shared" si="118"/>
        <v>0</v>
      </c>
      <c r="N76" s="12">
        <f t="shared" si="119"/>
        <v>0</v>
      </c>
      <c r="O76" s="12">
        <f t="shared" si="120"/>
        <v>0</v>
      </c>
      <c r="P76" s="20">
        <f t="shared" si="73"/>
        <v>393.5</v>
      </c>
      <c r="Q76" s="33">
        <f t="shared" si="74"/>
        <v>32.791666666666664</v>
      </c>
      <c r="R76" s="20">
        <f t="shared" si="75"/>
        <v>0</v>
      </c>
      <c r="S76" s="12">
        <f t="shared" si="121"/>
        <v>0</v>
      </c>
      <c r="T76" s="11">
        <f t="shared" si="122"/>
        <v>0</v>
      </c>
      <c r="U76" s="47">
        <v>4.5</v>
      </c>
      <c r="V76" s="33">
        <f t="shared" si="76"/>
        <v>0.375</v>
      </c>
      <c r="W76" s="47"/>
      <c r="X76" s="12">
        <f t="shared" si="123"/>
        <v>0</v>
      </c>
      <c r="Y76" s="11">
        <f t="shared" si="124"/>
        <v>0</v>
      </c>
      <c r="Z76" s="47">
        <v>1337</v>
      </c>
      <c r="AA76" s="33">
        <f t="shared" si="77"/>
        <v>111.41666666666667</v>
      </c>
      <c r="AB76" s="47"/>
      <c r="AC76" s="12">
        <f t="shared" si="125"/>
        <v>0</v>
      </c>
      <c r="AD76" s="11">
        <f t="shared" si="126"/>
        <v>0</v>
      </c>
      <c r="AE76" s="47">
        <v>389</v>
      </c>
      <c r="AF76" s="33">
        <f t="shared" si="78"/>
        <v>32.416666666666664</v>
      </c>
      <c r="AG76" s="47"/>
      <c r="AH76" s="12">
        <f t="shared" si="127"/>
        <v>0</v>
      </c>
      <c r="AI76" s="11">
        <f t="shared" si="128"/>
        <v>0</v>
      </c>
      <c r="AJ76" s="47">
        <v>0</v>
      </c>
      <c r="AK76" s="33">
        <f t="shared" si="79"/>
        <v>0</v>
      </c>
      <c r="AL76" s="47"/>
      <c r="AM76" s="12" t="e">
        <f t="shared" si="129"/>
        <v>#DIV/0!</v>
      </c>
      <c r="AN76" s="11" t="e">
        <f t="shared" si="130"/>
        <v>#DIV/0!</v>
      </c>
      <c r="AO76" s="47"/>
      <c r="AP76" s="33">
        <f t="shared" si="80"/>
        <v>0</v>
      </c>
      <c r="AQ76" s="47"/>
      <c r="AR76" s="12" t="e">
        <f t="shared" si="131"/>
        <v>#DIV/0!</v>
      </c>
      <c r="AS76" s="11" t="e">
        <f t="shared" si="132"/>
        <v>#DIV/0!</v>
      </c>
      <c r="AT76" s="38">
        <v>0</v>
      </c>
      <c r="AU76" s="33">
        <f t="shared" si="81"/>
        <v>0</v>
      </c>
      <c r="AV76" s="47">
        <v>0</v>
      </c>
      <c r="AW76" s="38">
        <v>0</v>
      </c>
      <c r="AX76" s="33">
        <f t="shared" si="82"/>
        <v>0</v>
      </c>
      <c r="AY76" s="47"/>
      <c r="AZ76" s="48">
        <v>3500</v>
      </c>
      <c r="BA76" s="33">
        <f t="shared" si="83"/>
        <v>291.66666666666669</v>
      </c>
      <c r="BB76" s="47"/>
      <c r="BC76" s="38">
        <v>0</v>
      </c>
      <c r="BD76" s="33">
        <f t="shared" si="84"/>
        <v>0</v>
      </c>
      <c r="BE76" s="23"/>
      <c r="BF76" s="42">
        <v>0</v>
      </c>
      <c r="BG76" s="33">
        <f t="shared" si="85"/>
        <v>0</v>
      </c>
      <c r="BH76" s="47"/>
      <c r="BI76" s="38">
        <v>0</v>
      </c>
      <c r="BJ76" s="33">
        <f t="shared" si="86"/>
        <v>0</v>
      </c>
      <c r="BK76" s="47">
        <v>0</v>
      </c>
      <c r="BL76" s="38">
        <v>0</v>
      </c>
      <c r="BM76" s="33">
        <f t="shared" si="87"/>
        <v>0</v>
      </c>
      <c r="BN76" s="47">
        <v>0</v>
      </c>
      <c r="BO76" s="20">
        <f t="shared" si="88"/>
        <v>250</v>
      </c>
      <c r="BP76" s="33">
        <f t="shared" si="89"/>
        <v>20.833333333333332</v>
      </c>
      <c r="BQ76" s="20">
        <f t="shared" si="90"/>
        <v>0</v>
      </c>
      <c r="BR76" s="12">
        <f t="shared" si="133"/>
        <v>0</v>
      </c>
      <c r="BS76" s="11">
        <f t="shared" si="134"/>
        <v>0</v>
      </c>
      <c r="BT76" s="47">
        <v>250</v>
      </c>
      <c r="BU76" s="33">
        <f t="shared" si="91"/>
        <v>20.833333333333332</v>
      </c>
      <c r="BV76" s="47"/>
      <c r="BW76" s="47">
        <v>0</v>
      </c>
      <c r="BX76" s="33">
        <f t="shared" si="92"/>
        <v>0</v>
      </c>
      <c r="BY76" s="47"/>
      <c r="BZ76" s="42">
        <v>0</v>
      </c>
      <c r="CA76" s="33">
        <f t="shared" si="93"/>
        <v>0</v>
      </c>
      <c r="CB76" s="47"/>
      <c r="CC76" s="47">
        <v>0</v>
      </c>
      <c r="CD76" s="33">
        <f t="shared" si="94"/>
        <v>0</v>
      </c>
      <c r="CE76" s="47"/>
      <c r="CF76" s="19"/>
      <c r="CG76" s="33">
        <f t="shared" si="95"/>
        <v>0</v>
      </c>
      <c r="CH76" s="47">
        <v>0</v>
      </c>
      <c r="CI76" s="42">
        <v>0</v>
      </c>
      <c r="CJ76" s="33">
        <f t="shared" si="96"/>
        <v>0</v>
      </c>
      <c r="CK76" s="47"/>
      <c r="CL76" s="38">
        <v>0</v>
      </c>
      <c r="CM76" s="33">
        <f t="shared" si="97"/>
        <v>0</v>
      </c>
      <c r="CN76" s="47"/>
      <c r="CO76" s="47">
        <v>0</v>
      </c>
      <c r="CP76" s="33">
        <f t="shared" si="98"/>
        <v>0</v>
      </c>
      <c r="CQ76" s="47"/>
      <c r="CR76" s="47">
        <v>0</v>
      </c>
      <c r="CS76" s="33">
        <f t="shared" si="99"/>
        <v>0</v>
      </c>
      <c r="CT76" s="47"/>
      <c r="CU76" s="38">
        <v>0</v>
      </c>
      <c r="CV76" s="33">
        <f t="shared" si="100"/>
        <v>0</v>
      </c>
      <c r="CW76" s="47"/>
      <c r="CX76" s="42">
        <v>0</v>
      </c>
      <c r="CY76" s="33">
        <f t="shared" si="101"/>
        <v>0</v>
      </c>
      <c r="CZ76" s="47"/>
      <c r="DA76" s="42">
        <v>0</v>
      </c>
      <c r="DB76" s="33">
        <f t="shared" si="102"/>
        <v>0</v>
      </c>
      <c r="DC76" s="47"/>
      <c r="DD76" s="47">
        <v>0</v>
      </c>
      <c r="DE76" s="33">
        <f t="shared" si="103"/>
        <v>0</v>
      </c>
      <c r="DF76" s="47"/>
      <c r="DG76" s="47"/>
      <c r="DH76" s="20">
        <f t="shared" si="104"/>
        <v>5480.5</v>
      </c>
      <c r="DI76" s="33">
        <f t="shared" si="105"/>
        <v>456.70833333333331</v>
      </c>
      <c r="DJ76" s="20">
        <f t="shared" si="106"/>
        <v>0</v>
      </c>
      <c r="DK76" s="42">
        <v>0</v>
      </c>
      <c r="DL76" s="33">
        <f t="shared" si="107"/>
        <v>0</v>
      </c>
      <c r="DM76" s="47">
        <v>0</v>
      </c>
      <c r="DN76" s="47">
        <v>0</v>
      </c>
      <c r="DO76" s="33">
        <f t="shared" si="108"/>
        <v>0</v>
      </c>
      <c r="DP76" s="47"/>
      <c r="DQ76" s="42">
        <v>0</v>
      </c>
      <c r="DR76" s="33">
        <f t="shared" si="109"/>
        <v>0</v>
      </c>
      <c r="DS76" s="47">
        <v>0</v>
      </c>
      <c r="DT76" s="47">
        <v>0</v>
      </c>
      <c r="DU76" s="33">
        <f t="shared" si="110"/>
        <v>0</v>
      </c>
      <c r="DV76" s="47"/>
      <c r="DW76" s="42">
        <v>0</v>
      </c>
      <c r="DX76" s="33">
        <f t="shared" si="111"/>
        <v>0</v>
      </c>
      <c r="DY76" s="47">
        <v>0</v>
      </c>
      <c r="DZ76" s="47">
        <v>275</v>
      </c>
      <c r="EA76" s="33">
        <f t="shared" si="112"/>
        <v>22.916666666666668</v>
      </c>
      <c r="EB76" s="47"/>
      <c r="EC76" s="47"/>
      <c r="ED76" s="20">
        <f t="shared" si="113"/>
        <v>275</v>
      </c>
      <c r="EE76" s="33">
        <f t="shared" si="114"/>
        <v>22.916666666666668</v>
      </c>
      <c r="EF76" s="12"/>
      <c r="EI76" s="14"/>
      <c r="EK76" s="14"/>
      <c r="EL76" s="14"/>
      <c r="EN76" s="14"/>
    </row>
    <row r="77" spans="1:144" s="15" customFormat="1" ht="20.25" customHeight="1">
      <c r="A77" s="21">
        <v>68</v>
      </c>
      <c r="B77" s="70" t="s">
        <v>123</v>
      </c>
      <c r="C77" s="38">
        <v>392.6</v>
      </c>
      <c r="D77" s="38"/>
      <c r="E77" s="42">
        <v>0</v>
      </c>
      <c r="F77" s="25">
        <f t="shared" si="69"/>
        <v>8781.4</v>
      </c>
      <c r="G77" s="33">
        <f t="shared" si="115"/>
        <v>731.7833333333333</v>
      </c>
      <c r="H77" s="12">
        <f t="shared" si="70"/>
        <v>0</v>
      </c>
      <c r="I77" s="12">
        <f t="shared" si="116"/>
        <v>0</v>
      </c>
      <c r="J77" s="12">
        <f t="shared" si="117"/>
        <v>0</v>
      </c>
      <c r="K77" s="12">
        <f t="shared" si="71"/>
        <v>2899</v>
      </c>
      <c r="L77" s="33">
        <f t="shared" si="72"/>
        <v>241.58333333333334</v>
      </c>
      <c r="M77" s="12">
        <f t="shared" si="118"/>
        <v>0</v>
      </c>
      <c r="N77" s="12">
        <f t="shared" si="119"/>
        <v>0</v>
      </c>
      <c r="O77" s="12">
        <f t="shared" si="120"/>
        <v>0</v>
      </c>
      <c r="P77" s="20">
        <f t="shared" si="73"/>
        <v>1388.7</v>
      </c>
      <c r="Q77" s="33">
        <f t="shared" si="74"/>
        <v>115.72500000000001</v>
      </c>
      <c r="R77" s="20">
        <f t="shared" si="75"/>
        <v>0</v>
      </c>
      <c r="S77" s="12">
        <f t="shared" si="121"/>
        <v>0</v>
      </c>
      <c r="T77" s="11">
        <f t="shared" si="122"/>
        <v>0</v>
      </c>
      <c r="U77" s="47">
        <v>4.8</v>
      </c>
      <c r="V77" s="33">
        <f t="shared" si="76"/>
        <v>0.39999999999999997</v>
      </c>
      <c r="W77" s="47"/>
      <c r="X77" s="12">
        <f t="shared" si="123"/>
        <v>0</v>
      </c>
      <c r="Y77" s="11">
        <f t="shared" si="124"/>
        <v>0</v>
      </c>
      <c r="Z77" s="47">
        <v>1260.3</v>
      </c>
      <c r="AA77" s="33">
        <f t="shared" si="77"/>
        <v>105.02499999999999</v>
      </c>
      <c r="AB77" s="47"/>
      <c r="AC77" s="12">
        <f t="shared" si="125"/>
        <v>0</v>
      </c>
      <c r="AD77" s="11">
        <f t="shared" si="126"/>
        <v>0</v>
      </c>
      <c r="AE77" s="47">
        <v>1383.9</v>
      </c>
      <c r="AF77" s="33">
        <f t="shared" si="78"/>
        <v>115.325</v>
      </c>
      <c r="AG77" s="47"/>
      <c r="AH77" s="12">
        <f t="shared" si="127"/>
        <v>0</v>
      </c>
      <c r="AI77" s="11">
        <f t="shared" si="128"/>
        <v>0</v>
      </c>
      <c r="AJ77" s="47">
        <v>0</v>
      </c>
      <c r="AK77" s="33">
        <f t="shared" si="79"/>
        <v>0</v>
      </c>
      <c r="AL77" s="47"/>
      <c r="AM77" s="12" t="e">
        <f t="shared" si="129"/>
        <v>#DIV/0!</v>
      </c>
      <c r="AN77" s="11" t="e">
        <f t="shared" si="130"/>
        <v>#DIV/0!</v>
      </c>
      <c r="AO77" s="47"/>
      <c r="AP77" s="33">
        <f t="shared" si="80"/>
        <v>0</v>
      </c>
      <c r="AQ77" s="47"/>
      <c r="AR77" s="12" t="e">
        <f t="shared" si="131"/>
        <v>#DIV/0!</v>
      </c>
      <c r="AS77" s="11" t="e">
        <f t="shared" si="132"/>
        <v>#DIV/0!</v>
      </c>
      <c r="AT77" s="38">
        <v>0</v>
      </c>
      <c r="AU77" s="33">
        <f t="shared" si="81"/>
        <v>0</v>
      </c>
      <c r="AV77" s="47">
        <v>0</v>
      </c>
      <c r="AW77" s="38">
        <v>0</v>
      </c>
      <c r="AX77" s="33">
        <f t="shared" si="82"/>
        <v>0</v>
      </c>
      <c r="AY77" s="47"/>
      <c r="AZ77" s="48">
        <v>5882.4</v>
      </c>
      <c r="BA77" s="33">
        <f t="shared" si="83"/>
        <v>490.2</v>
      </c>
      <c r="BB77" s="47"/>
      <c r="BC77" s="38">
        <v>0</v>
      </c>
      <c r="BD77" s="33">
        <f t="shared" si="84"/>
        <v>0</v>
      </c>
      <c r="BE77" s="23"/>
      <c r="BF77" s="42">
        <v>0</v>
      </c>
      <c r="BG77" s="33">
        <f t="shared" si="85"/>
        <v>0</v>
      </c>
      <c r="BH77" s="47"/>
      <c r="BI77" s="38">
        <v>0</v>
      </c>
      <c r="BJ77" s="33">
        <f t="shared" si="86"/>
        <v>0</v>
      </c>
      <c r="BK77" s="47">
        <v>0</v>
      </c>
      <c r="BL77" s="38">
        <v>0</v>
      </c>
      <c r="BM77" s="33">
        <f t="shared" si="87"/>
        <v>0</v>
      </c>
      <c r="BN77" s="47">
        <v>0</v>
      </c>
      <c r="BO77" s="20">
        <f t="shared" si="88"/>
        <v>250</v>
      </c>
      <c r="BP77" s="33">
        <f t="shared" si="89"/>
        <v>20.833333333333332</v>
      </c>
      <c r="BQ77" s="20">
        <f t="shared" si="90"/>
        <v>0</v>
      </c>
      <c r="BR77" s="12">
        <f t="shared" si="133"/>
        <v>0</v>
      </c>
      <c r="BS77" s="11">
        <f t="shared" si="134"/>
        <v>0</v>
      </c>
      <c r="BT77" s="47">
        <v>250</v>
      </c>
      <c r="BU77" s="33">
        <f t="shared" si="91"/>
        <v>20.833333333333332</v>
      </c>
      <c r="BV77" s="47"/>
      <c r="BW77" s="47">
        <v>0</v>
      </c>
      <c r="BX77" s="33">
        <f t="shared" si="92"/>
        <v>0</v>
      </c>
      <c r="BY77" s="47"/>
      <c r="BZ77" s="42">
        <v>0</v>
      </c>
      <c r="CA77" s="33">
        <f t="shared" si="93"/>
        <v>0</v>
      </c>
      <c r="CB77" s="47"/>
      <c r="CC77" s="47">
        <v>0</v>
      </c>
      <c r="CD77" s="33">
        <f t="shared" si="94"/>
        <v>0</v>
      </c>
      <c r="CE77" s="47"/>
      <c r="CF77" s="19"/>
      <c r="CG77" s="33">
        <f t="shared" si="95"/>
        <v>0</v>
      </c>
      <c r="CH77" s="47">
        <v>0</v>
      </c>
      <c r="CI77" s="42">
        <v>0</v>
      </c>
      <c r="CJ77" s="33">
        <f t="shared" si="96"/>
        <v>0</v>
      </c>
      <c r="CK77" s="47"/>
      <c r="CL77" s="38">
        <v>0</v>
      </c>
      <c r="CM77" s="33">
        <f t="shared" si="97"/>
        <v>0</v>
      </c>
      <c r="CN77" s="47"/>
      <c r="CO77" s="47">
        <v>0</v>
      </c>
      <c r="CP77" s="33">
        <f t="shared" si="98"/>
        <v>0</v>
      </c>
      <c r="CQ77" s="47"/>
      <c r="CR77" s="47">
        <v>0</v>
      </c>
      <c r="CS77" s="33">
        <f t="shared" si="99"/>
        <v>0</v>
      </c>
      <c r="CT77" s="47"/>
      <c r="CU77" s="38">
        <v>0</v>
      </c>
      <c r="CV77" s="33">
        <f t="shared" si="100"/>
        <v>0</v>
      </c>
      <c r="CW77" s="47"/>
      <c r="CX77" s="42">
        <v>0</v>
      </c>
      <c r="CY77" s="33">
        <f t="shared" si="101"/>
        <v>0</v>
      </c>
      <c r="CZ77" s="47"/>
      <c r="DA77" s="42">
        <v>0</v>
      </c>
      <c r="DB77" s="33">
        <f t="shared" si="102"/>
        <v>0</v>
      </c>
      <c r="DC77" s="47"/>
      <c r="DD77" s="47">
        <v>0</v>
      </c>
      <c r="DE77" s="33">
        <f t="shared" si="103"/>
        <v>0</v>
      </c>
      <c r="DF77" s="47"/>
      <c r="DG77" s="47"/>
      <c r="DH77" s="20">
        <f t="shared" si="104"/>
        <v>8781.4</v>
      </c>
      <c r="DI77" s="33">
        <f t="shared" si="105"/>
        <v>731.7833333333333</v>
      </c>
      <c r="DJ77" s="20">
        <f t="shared" si="106"/>
        <v>0</v>
      </c>
      <c r="DK77" s="42">
        <v>0</v>
      </c>
      <c r="DL77" s="33">
        <f t="shared" si="107"/>
        <v>0</v>
      </c>
      <c r="DM77" s="47">
        <v>0</v>
      </c>
      <c r="DN77" s="47">
        <v>0</v>
      </c>
      <c r="DO77" s="33">
        <f t="shared" si="108"/>
        <v>0</v>
      </c>
      <c r="DP77" s="47"/>
      <c r="DQ77" s="42">
        <v>0</v>
      </c>
      <c r="DR77" s="33">
        <f t="shared" si="109"/>
        <v>0</v>
      </c>
      <c r="DS77" s="47">
        <v>0</v>
      </c>
      <c r="DT77" s="47">
        <v>0</v>
      </c>
      <c r="DU77" s="33">
        <f t="shared" si="110"/>
        <v>0</v>
      </c>
      <c r="DV77" s="47"/>
      <c r="DW77" s="42">
        <v>0</v>
      </c>
      <c r="DX77" s="33">
        <f t="shared" si="111"/>
        <v>0</v>
      </c>
      <c r="DY77" s="47">
        <v>0</v>
      </c>
      <c r="DZ77" s="47">
        <v>500</v>
      </c>
      <c r="EA77" s="33">
        <f t="shared" si="112"/>
        <v>41.666666666666664</v>
      </c>
      <c r="EB77" s="47"/>
      <c r="EC77" s="47"/>
      <c r="ED77" s="20">
        <f t="shared" si="113"/>
        <v>500</v>
      </c>
      <c r="EE77" s="33">
        <f t="shared" si="114"/>
        <v>41.666666666666664</v>
      </c>
      <c r="EF77" s="12"/>
      <c r="EI77" s="14"/>
      <c r="EK77" s="14"/>
      <c r="EL77" s="14"/>
      <c r="EN77" s="14"/>
    </row>
    <row r="78" spans="1:144" s="15" customFormat="1" ht="20.25" customHeight="1">
      <c r="A78" s="21">
        <v>69</v>
      </c>
      <c r="B78" s="70" t="s">
        <v>124</v>
      </c>
      <c r="C78" s="38">
        <v>5998.1</v>
      </c>
      <c r="D78" s="38"/>
      <c r="E78" s="42">
        <v>0</v>
      </c>
      <c r="F78" s="25">
        <f t="shared" si="69"/>
        <v>30697.27</v>
      </c>
      <c r="G78" s="33">
        <f t="shared" si="115"/>
        <v>2558.1058333333335</v>
      </c>
      <c r="H78" s="12">
        <f t="shared" si="70"/>
        <v>0</v>
      </c>
      <c r="I78" s="12">
        <f t="shared" si="116"/>
        <v>0</v>
      </c>
      <c r="J78" s="12">
        <f t="shared" si="117"/>
        <v>0</v>
      </c>
      <c r="K78" s="12">
        <f t="shared" si="71"/>
        <v>5500.5</v>
      </c>
      <c r="L78" s="33">
        <f t="shared" si="72"/>
        <v>458.375</v>
      </c>
      <c r="M78" s="12">
        <f t="shared" si="118"/>
        <v>0</v>
      </c>
      <c r="N78" s="12">
        <f t="shared" si="119"/>
        <v>0</v>
      </c>
      <c r="O78" s="12">
        <f t="shared" si="120"/>
        <v>0</v>
      </c>
      <c r="P78" s="20">
        <f t="shared" si="73"/>
        <v>2349.6</v>
      </c>
      <c r="Q78" s="33">
        <f t="shared" si="74"/>
        <v>195.79999999999998</v>
      </c>
      <c r="R78" s="20">
        <f t="shared" si="75"/>
        <v>0</v>
      </c>
      <c r="S78" s="12">
        <f t="shared" si="121"/>
        <v>0</v>
      </c>
      <c r="T78" s="11">
        <f t="shared" si="122"/>
        <v>0</v>
      </c>
      <c r="U78" s="47">
        <v>31.5</v>
      </c>
      <c r="V78" s="33">
        <f t="shared" si="76"/>
        <v>2.625</v>
      </c>
      <c r="W78" s="47"/>
      <c r="X78" s="12">
        <f t="shared" si="123"/>
        <v>0</v>
      </c>
      <c r="Y78" s="11">
        <f t="shared" si="124"/>
        <v>0</v>
      </c>
      <c r="Z78" s="47">
        <v>1190.9000000000001</v>
      </c>
      <c r="AA78" s="33">
        <f t="shared" si="77"/>
        <v>99.241666666666674</v>
      </c>
      <c r="AB78" s="47"/>
      <c r="AC78" s="12">
        <f t="shared" si="125"/>
        <v>0</v>
      </c>
      <c r="AD78" s="11">
        <f t="shared" si="126"/>
        <v>0</v>
      </c>
      <c r="AE78" s="47">
        <v>2318.1</v>
      </c>
      <c r="AF78" s="33">
        <f t="shared" si="78"/>
        <v>193.17499999999998</v>
      </c>
      <c r="AG78" s="47"/>
      <c r="AH78" s="12">
        <f t="shared" si="127"/>
        <v>0</v>
      </c>
      <c r="AI78" s="11">
        <f t="shared" si="128"/>
        <v>0</v>
      </c>
      <c r="AJ78" s="47">
        <v>40</v>
      </c>
      <c r="AK78" s="33">
        <f t="shared" si="79"/>
        <v>3.3333333333333335</v>
      </c>
      <c r="AL78" s="47"/>
      <c r="AM78" s="12">
        <f t="shared" si="129"/>
        <v>0</v>
      </c>
      <c r="AN78" s="11">
        <f t="shared" si="130"/>
        <v>0</v>
      </c>
      <c r="AO78" s="47"/>
      <c r="AP78" s="33">
        <f t="shared" si="80"/>
        <v>0</v>
      </c>
      <c r="AQ78" s="47"/>
      <c r="AR78" s="12" t="e">
        <f t="shared" si="131"/>
        <v>#DIV/0!</v>
      </c>
      <c r="AS78" s="11" t="e">
        <f t="shared" si="132"/>
        <v>#DIV/0!</v>
      </c>
      <c r="AT78" s="38">
        <v>0</v>
      </c>
      <c r="AU78" s="33">
        <f t="shared" si="81"/>
        <v>0</v>
      </c>
      <c r="AV78" s="47">
        <v>0</v>
      </c>
      <c r="AW78" s="38">
        <v>0</v>
      </c>
      <c r="AX78" s="33">
        <f t="shared" si="82"/>
        <v>0</v>
      </c>
      <c r="AY78" s="47"/>
      <c r="AZ78" s="48">
        <v>25196.77</v>
      </c>
      <c r="BA78" s="33">
        <f t="shared" si="83"/>
        <v>2099.7308333333335</v>
      </c>
      <c r="BB78" s="47"/>
      <c r="BC78" s="38">
        <v>0</v>
      </c>
      <c r="BD78" s="33">
        <f t="shared" si="84"/>
        <v>0</v>
      </c>
      <c r="BE78" s="23"/>
      <c r="BF78" s="42">
        <v>0</v>
      </c>
      <c r="BG78" s="33">
        <f t="shared" si="85"/>
        <v>0</v>
      </c>
      <c r="BH78" s="47"/>
      <c r="BI78" s="38">
        <v>0</v>
      </c>
      <c r="BJ78" s="33">
        <f t="shared" si="86"/>
        <v>0</v>
      </c>
      <c r="BK78" s="47">
        <v>0</v>
      </c>
      <c r="BL78" s="38">
        <v>0</v>
      </c>
      <c r="BM78" s="33">
        <f t="shared" si="87"/>
        <v>0</v>
      </c>
      <c r="BN78" s="47">
        <v>0</v>
      </c>
      <c r="BO78" s="20">
        <f t="shared" si="88"/>
        <v>1080</v>
      </c>
      <c r="BP78" s="33">
        <f t="shared" si="89"/>
        <v>90</v>
      </c>
      <c r="BQ78" s="20">
        <f t="shared" si="90"/>
        <v>0</v>
      </c>
      <c r="BR78" s="12">
        <f t="shared" si="133"/>
        <v>0</v>
      </c>
      <c r="BS78" s="11">
        <f t="shared" si="134"/>
        <v>0</v>
      </c>
      <c r="BT78" s="47">
        <v>300</v>
      </c>
      <c r="BU78" s="33">
        <f t="shared" si="91"/>
        <v>25</v>
      </c>
      <c r="BV78" s="47"/>
      <c r="BW78" s="47">
        <v>300</v>
      </c>
      <c r="BX78" s="33">
        <f t="shared" si="92"/>
        <v>25</v>
      </c>
      <c r="BY78" s="47"/>
      <c r="BZ78" s="42">
        <v>0</v>
      </c>
      <c r="CA78" s="33">
        <f t="shared" si="93"/>
        <v>0</v>
      </c>
      <c r="CB78" s="47"/>
      <c r="CC78" s="47">
        <v>480</v>
      </c>
      <c r="CD78" s="33">
        <f t="shared" si="94"/>
        <v>40</v>
      </c>
      <c r="CE78" s="47"/>
      <c r="CF78" s="19"/>
      <c r="CG78" s="33">
        <f t="shared" si="95"/>
        <v>0</v>
      </c>
      <c r="CH78" s="47">
        <v>0</v>
      </c>
      <c r="CI78" s="42">
        <v>0</v>
      </c>
      <c r="CJ78" s="33">
        <f t="shared" si="96"/>
        <v>0</v>
      </c>
      <c r="CK78" s="47"/>
      <c r="CL78" s="38">
        <v>0</v>
      </c>
      <c r="CM78" s="33">
        <f t="shared" si="97"/>
        <v>0</v>
      </c>
      <c r="CN78" s="47"/>
      <c r="CO78" s="47">
        <v>840</v>
      </c>
      <c r="CP78" s="33">
        <f t="shared" si="98"/>
        <v>70</v>
      </c>
      <c r="CQ78" s="47"/>
      <c r="CR78" s="47">
        <v>0</v>
      </c>
      <c r="CS78" s="33">
        <f t="shared" si="99"/>
        <v>0</v>
      </c>
      <c r="CT78" s="47"/>
      <c r="CU78" s="38">
        <v>0</v>
      </c>
      <c r="CV78" s="33">
        <f t="shared" si="100"/>
        <v>0</v>
      </c>
      <c r="CW78" s="47"/>
      <c r="CX78" s="42">
        <v>0</v>
      </c>
      <c r="CY78" s="33">
        <f t="shared" si="101"/>
        <v>0</v>
      </c>
      <c r="CZ78" s="47"/>
      <c r="DA78" s="42">
        <v>0</v>
      </c>
      <c r="DB78" s="33">
        <f t="shared" si="102"/>
        <v>0</v>
      </c>
      <c r="DC78" s="47"/>
      <c r="DD78" s="47">
        <v>0</v>
      </c>
      <c r="DE78" s="33">
        <f t="shared" si="103"/>
        <v>0</v>
      </c>
      <c r="DF78" s="47"/>
      <c r="DG78" s="47"/>
      <c r="DH78" s="20">
        <f t="shared" si="104"/>
        <v>30697.27</v>
      </c>
      <c r="DI78" s="33">
        <f t="shared" si="105"/>
        <v>2558.1058333333335</v>
      </c>
      <c r="DJ78" s="20">
        <f t="shared" si="106"/>
        <v>0</v>
      </c>
      <c r="DK78" s="42">
        <v>0</v>
      </c>
      <c r="DL78" s="33">
        <f t="shared" si="107"/>
        <v>0</v>
      </c>
      <c r="DM78" s="47">
        <v>0</v>
      </c>
      <c r="DN78" s="47">
        <v>0</v>
      </c>
      <c r="DO78" s="33">
        <f t="shared" si="108"/>
        <v>0</v>
      </c>
      <c r="DP78" s="47"/>
      <c r="DQ78" s="42">
        <v>0</v>
      </c>
      <c r="DR78" s="33">
        <f t="shared" si="109"/>
        <v>0</v>
      </c>
      <c r="DS78" s="47">
        <v>0</v>
      </c>
      <c r="DT78" s="47">
        <v>0</v>
      </c>
      <c r="DU78" s="33">
        <f t="shared" si="110"/>
        <v>0</v>
      </c>
      <c r="DV78" s="47"/>
      <c r="DW78" s="42">
        <v>0</v>
      </c>
      <c r="DX78" s="33">
        <f t="shared" si="111"/>
        <v>0</v>
      </c>
      <c r="DY78" s="47">
        <v>0</v>
      </c>
      <c r="DZ78" s="47">
        <v>1800</v>
      </c>
      <c r="EA78" s="33">
        <f t="shared" si="112"/>
        <v>150</v>
      </c>
      <c r="EB78" s="47"/>
      <c r="EC78" s="47"/>
      <c r="ED78" s="20">
        <f t="shared" si="113"/>
        <v>1800</v>
      </c>
      <c r="EE78" s="33">
        <f t="shared" si="114"/>
        <v>150</v>
      </c>
      <c r="EF78" s="12"/>
      <c r="EI78" s="14"/>
      <c r="EK78" s="14"/>
      <c r="EL78" s="14"/>
      <c r="EN78" s="14"/>
    </row>
    <row r="79" spans="1:144" s="15" customFormat="1" ht="20.25" customHeight="1">
      <c r="A79" s="21">
        <v>70</v>
      </c>
      <c r="B79" s="70" t="s">
        <v>125</v>
      </c>
      <c r="C79" s="38">
        <v>4016.5</v>
      </c>
      <c r="D79" s="38"/>
      <c r="E79" s="42">
        <v>0</v>
      </c>
      <c r="F79" s="25">
        <f t="shared" si="69"/>
        <v>14859</v>
      </c>
      <c r="G79" s="33">
        <f t="shared" si="115"/>
        <v>1238.25</v>
      </c>
      <c r="H79" s="12">
        <f t="shared" si="70"/>
        <v>0</v>
      </c>
      <c r="I79" s="12">
        <f t="shared" si="116"/>
        <v>0</v>
      </c>
      <c r="J79" s="12">
        <f t="shared" si="117"/>
        <v>0</v>
      </c>
      <c r="K79" s="12">
        <f t="shared" si="71"/>
        <v>4469</v>
      </c>
      <c r="L79" s="33">
        <f t="shared" si="72"/>
        <v>372.41666666666669</v>
      </c>
      <c r="M79" s="12">
        <f t="shared" si="118"/>
        <v>0</v>
      </c>
      <c r="N79" s="12">
        <f t="shared" si="119"/>
        <v>0</v>
      </c>
      <c r="O79" s="12">
        <f t="shared" si="120"/>
        <v>0</v>
      </c>
      <c r="P79" s="20">
        <f t="shared" si="73"/>
        <v>1866.2</v>
      </c>
      <c r="Q79" s="33">
        <f t="shared" si="74"/>
        <v>155.51666666666668</v>
      </c>
      <c r="R79" s="20">
        <f t="shared" si="75"/>
        <v>0</v>
      </c>
      <c r="S79" s="12">
        <f t="shared" si="121"/>
        <v>0</v>
      </c>
      <c r="T79" s="11">
        <f t="shared" si="122"/>
        <v>0</v>
      </c>
      <c r="U79" s="47">
        <v>2</v>
      </c>
      <c r="V79" s="33">
        <f t="shared" si="76"/>
        <v>0.16666666666666666</v>
      </c>
      <c r="W79" s="47"/>
      <c r="X79" s="12">
        <f t="shared" si="123"/>
        <v>0</v>
      </c>
      <c r="Y79" s="11">
        <f t="shared" si="124"/>
        <v>0</v>
      </c>
      <c r="Z79" s="47">
        <v>762.8</v>
      </c>
      <c r="AA79" s="33">
        <f t="shared" si="77"/>
        <v>63.566666666666663</v>
      </c>
      <c r="AB79" s="47"/>
      <c r="AC79" s="12">
        <f t="shared" si="125"/>
        <v>0</v>
      </c>
      <c r="AD79" s="11">
        <f t="shared" si="126"/>
        <v>0</v>
      </c>
      <c r="AE79" s="47">
        <v>1864.2</v>
      </c>
      <c r="AF79" s="33">
        <f t="shared" si="78"/>
        <v>155.35</v>
      </c>
      <c r="AG79" s="47"/>
      <c r="AH79" s="12">
        <f t="shared" si="127"/>
        <v>0</v>
      </c>
      <c r="AI79" s="11">
        <f t="shared" si="128"/>
        <v>0</v>
      </c>
      <c r="AJ79" s="47">
        <v>40</v>
      </c>
      <c r="AK79" s="33">
        <f t="shared" si="79"/>
        <v>3.3333333333333335</v>
      </c>
      <c r="AL79" s="47"/>
      <c r="AM79" s="12">
        <f t="shared" si="129"/>
        <v>0</v>
      </c>
      <c r="AN79" s="11">
        <f t="shared" si="130"/>
        <v>0</v>
      </c>
      <c r="AO79" s="47"/>
      <c r="AP79" s="33">
        <f t="shared" si="80"/>
        <v>0</v>
      </c>
      <c r="AQ79" s="47"/>
      <c r="AR79" s="12" t="e">
        <f t="shared" si="131"/>
        <v>#DIV/0!</v>
      </c>
      <c r="AS79" s="11" t="e">
        <f t="shared" si="132"/>
        <v>#DIV/0!</v>
      </c>
      <c r="AT79" s="38">
        <v>0</v>
      </c>
      <c r="AU79" s="33">
        <f t="shared" si="81"/>
        <v>0</v>
      </c>
      <c r="AV79" s="47">
        <v>0</v>
      </c>
      <c r="AW79" s="38">
        <v>0</v>
      </c>
      <c r="AX79" s="33">
        <f t="shared" si="82"/>
        <v>0</v>
      </c>
      <c r="AY79" s="47"/>
      <c r="AZ79" s="48">
        <v>10390</v>
      </c>
      <c r="BA79" s="33">
        <f t="shared" si="83"/>
        <v>865.83333333333337</v>
      </c>
      <c r="BB79" s="47"/>
      <c r="BC79" s="38">
        <v>0</v>
      </c>
      <c r="BD79" s="33">
        <f t="shared" si="84"/>
        <v>0</v>
      </c>
      <c r="BE79" s="23"/>
      <c r="BF79" s="42">
        <v>0</v>
      </c>
      <c r="BG79" s="33">
        <f t="shared" si="85"/>
        <v>0</v>
      </c>
      <c r="BH79" s="47"/>
      <c r="BI79" s="38">
        <v>0</v>
      </c>
      <c r="BJ79" s="33">
        <f t="shared" si="86"/>
        <v>0</v>
      </c>
      <c r="BK79" s="47">
        <v>0</v>
      </c>
      <c r="BL79" s="38">
        <v>0</v>
      </c>
      <c r="BM79" s="33">
        <f t="shared" si="87"/>
        <v>0</v>
      </c>
      <c r="BN79" s="47">
        <v>0</v>
      </c>
      <c r="BO79" s="20">
        <f t="shared" si="88"/>
        <v>1600</v>
      </c>
      <c r="BP79" s="33">
        <f t="shared" si="89"/>
        <v>133.33333333333334</v>
      </c>
      <c r="BQ79" s="20">
        <f t="shared" si="90"/>
        <v>0</v>
      </c>
      <c r="BR79" s="12">
        <f t="shared" si="133"/>
        <v>0</v>
      </c>
      <c r="BS79" s="11">
        <f t="shared" si="134"/>
        <v>0</v>
      </c>
      <c r="BT79" s="47">
        <v>1000</v>
      </c>
      <c r="BU79" s="33">
        <f t="shared" si="91"/>
        <v>83.333333333333329</v>
      </c>
      <c r="BV79" s="47"/>
      <c r="BW79" s="47">
        <v>600</v>
      </c>
      <c r="BX79" s="33">
        <f t="shared" si="92"/>
        <v>50</v>
      </c>
      <c r="BY79" s="47"/>
      <c r="BZ79" s="42">
        <v>0</v>
      </c>
      <c r="CA79" s="33">
        <f t="shared" si="93"/>
        <v>0</v>
      </c>
      <c r="CB79" s="47"/>
      <c r="CC79" s="47">
        <v>0</v>
      </c>
      <c r="CD79" s="33">
        <f t="shared" si="94"/>
        <v>0</v>
      </c>
      <c r="CE79" s="47"/>
      <c r="CF79" s="19"/>
      <c r="CG79" s="33">
        <f t="shared" si="95"/>
        <v>0</v>
      </c>
      <c r="CH79" s="47">
        <v>0</v>
      </c>
      <c r="CI79" s="42">
        <v>0</v>
      </c>
      <c r="CJ79" s="33">
        <f t="shared" si="96"/>
        <v>0</v>
      </c>
      <c r="CK79" s="47"/>
      <c r="CL79" s="38">
        <v>0</v>
      </c>
      <c r="CM79" s="33">
        <f t="shared" si="97"/>
        <v>0</v>
      </c>
      <c r="CN79" s="47"/>
      <c r="CO79" s="47">
        <v>0</v>
      </c>
      <c r="CP79" s="33">
        <f t="shared" si="98"/>
        <v>0</v>
      </c>
      <c r="CQ79" s="47"/>
      <c r="CR79" s="47">
        <v>0</v>
      </c>
      <c r="CS79" s="33">
        <f t="shared" si="99"/>
        <v>0</v>
      </c>
      <c r="CT79" s="47"/>
      <c r="CU79" s="38">
        <v>0</v>
      </c>
      <c r="CV79" s="33">
        <f t="shared" si="100"/>
        <v>0</v>
      </c>
      <c r="CW79" s="47"/>
      <c r="CX79" s="42">
        <v>0</v>
      </c>
      <c r="CY79" s="33">
        <f t="shared" si="101"/>
        <v>0</v>
      </c>
      <c r="CZ79" s="47"/>
      <c r="DA79" s="42">
        <v>0</v>
      </c>
      <c r="DB79" s="33">
        <f t="shared" si="102"/>
        <v>0</v>
      </c>
      <c r="DC79" s="47"/>
      <c r="DD79" s="47">
        <v>200</v>
      </c>
      <c r="DE79" s="33">
        <f t="shared" si="103"/>
        <v>16.666666666666668</v>
      </c>
      <c r="DF79" s="47"/>
      <c r="DG79" s="47"/>
      <c r="DH79" s="20">
        <f t="shared" si="104"/>
        <v>14859</v>
      </c>
      <c r="DI79" s="33">
        <f t="shared" si="105"/>
        <v>1238.25</v>
      </c>
      <c r="DJ79" s="20">
        <f t="shared" si="106"/>
        <v>0</v>
      </c>
      <c r="DK79" s="42">
        <v>0</v>
      </c>
      <c r="DL79" s="33">
        <f t="shared" si="107"/>
        <v>0</v>
      </c>
      <c r="DM79" s="47">
        <v>0</v>
      </c>
      <c r="DN79" s="47">
        <v>0</v>
      </c>
      <c r="DO79" s="33">
        <f t="shared" si="108"/>
        <v>0</v>
      </c>
      <c r="DP79" s="47"/>
      <c r="DQ79" s="42">
        <v>0</v>
      </c>
      <c r="DR79" s="33">
        <f t="shared" si="109"/>
        <v>0</v>
      </c>
      <c r="DS79" s="47">
        <v>0</v>
      </c>
      <c r="DT79" s="47">
        <v>0</v>
      </c>
      <c r="DU79" s="33">
        <f t="shared" si="110"/>
        <v>0</v>
      </c>
      <c r="DV79" s="47"/>
      <c r="DW79" s="42">
        <v>0</v>
      </c>
      <c r="DX79" s="33">
        <f t="shared" si="111"/>
        <v>0</v>
      </c>
      <c r="DY79" s="47">
        <v>0</v>
      </c>
      <c r="DZ79" s="47">
        <v>800</v>
      </c>
      <c r="EA79" s="33">
        <f t="shared" si="112"/>
        <v>66.666666666666671</v>
      </c>
      <c r="EB79" s="47"/>
      <c r="EC79" s="47"/>
      <c r="ED79" s="20">
        <f t="shared" si="113"/>
        <v>800</v>
      </c>
      <c r="EE79" s="33">
        <f t="shared" si="114"/>
        <v>66.666666666666671</v>
      </c>
      <c r="EF79" s="12"/>
      <c r="EI79" s="14"/>
      <c r="EK79" s="14"/>
      <c r="EL79" s="14"/>
      <c r="EN79" s="14"/>
    </row>
    <row r="80" spans="1:144" s="15" customFormat="1" ht="20.25" customHeight="1">
      <c r="A80" s="21">
        <v>71</v>
      </c>
      <c r="B80" s="70" t="s">
        <v>126</v>
      </c>
      <c r="C80" s="38">
        <v>3484.2</v>
      </c>
      <c r="D80" s="38"/>
      <c r="E80" s="42">
        <v>0</v>
      </c>
      <c r="F80" s="25">
        <f t="shared" si="69"/>
        <v>12253</v>
      </c>
      <c r="G80" s="33">
        <f t="shared" si="115"/>
        <v>1021.0833333333334</v>
      </c>
      <c r="H80" s="12">
        <f t="shared" si="70"/>
        <v>0</v>
      </c>
      <c r="I80" s="12">
        <f t="shared" si="116"/>
        <v>0</v>
      </c>
      <c r="J80" s="12">
        <f t="shared" si="117"/>
        <v>0</v>
      </c>
      <c r="K80" s="12">
        <f t="shared" si="71"/>
        <v>2729.8</v>
      </c>
      <c r="L80" s="33">
        <f t="shared" si="72"/>
        <v>227.48333333333335</v>
      </c>
      <c r="M80" s="12">
        <f t="shared" si="118"/>
        <v>0</v>
      </c>
      <c r="N80" s="12">
        <f t="shared" si="119"/>
        <v>0</v>
      </c>
      <c r="O80" s="12">
        <f t="shared" si="120"/>
        <v>0</v>
      </c>
      <c r="P80" s="20">
        <f t="shared" si="73"/>
        <v>965.8</v>
      </c>
      <c r="Q80" s="33">
        <f t="shared" si="74"/>
        <v>80.483333333333334</v>
      </c>
      <c r="R80" s="20">
        <f t="shared" si="75"/>
        <v>0</v>
      </c>
      <c r="S80" s="12">
        <f t="shared" si="121"/>
        <v>0</v>
      </c>
      <c r="T80" s="11">
        <f t="shared" si="122"/>
        <v>0</v>
      </c>
      <c r="U80" s="47">
        <v>20.8</v>
      </c>
      <c r="V80" s="33">
        <f t="shared" si="76"/>
        <v>1.7333333333333334</v>
      </c>
      <c r="W80" s="47"/>
      <c r="X80" s="12">
        <f t="shared" si="123"/>
        <v>0</v>
      </c>
      <c r="Y80" s="11">
        <f t="shared" si="124"/>
        <v>0</v>
      </c>
      <c r="Z80" s="47">
        <v>560</v>
      </c>
      <c r="AA80" s="33">
        <f t="shared" si="77"/>
        <v>46.666666666666664</v>
      </c>
      <c r="AB80" s="47"/>
      <c r="AC80" s="12">
        <f t="shared" si="125"/>
        <v>0</v>
      </c>
      <c r="AD80" s="11">
        <f t="shared" si="126"/>
        <v>0</v>
      </c>
      <c r="AE80" s="47">
        <v>945</v>
      </c>
      <c r="AF80" s="33">
        <f t="shared" si="78"/>
        <v>78.75</v>
      </c>
      <c r="AG80" s="47"/>
      <c r="AH80" s="12">
        <f t="shared" si="127"/>
        <v>0</v>
      </c>
      <c r="AI80" s="11">
        <f t="shared" si="128"/>
        <v>0</v>
      </c>
      <c r="AJ80" s="47">
        <v>230</v>
      </c>
      <c r="AK80" s="33">
        <f t="shared" si="79"/>
        <v>19.166666666666668</v>
      </c>
      <c r="AL80" s="47"/>
      <c r="AM80" s="12">
        <f t="shared" si="129"/>
        <v>0</v>
      </c>
      <c r="AN80" s="11">
        <f t="shared" si="130"/>
        <v>0</v>
      </c>
      <c r="AO80" s="47"/>
      <c r="AP80" s="33">
        <f t="shared" si="80"/>
        <v>0</v>
      </c>
      <c r="AQ80" s="47"/>
      <c r="AR80" s="12" t="e">
        <f t="shared" si="131"/>
        <v>#DIV/0!</v>
      </c>
      <c r="AS80" s="11" t="e">
        <f t="shared" si="132"/>
        <v>#DIV/0!</v>
      </c>
      <c r="AT80" s="38">
        <v>0</v>
      </c>
      <c r="AU80" s="33">
        <f t="shared" si="81"/>
        <v>0</v>
      </c>
      <c r="AV80" s="47">
        <v>0</v>
      </c>
      <c r="AW80" s="38">
        <v>0</v>
      </c>
      <c r="AX80" s="33">
        <f t="shared" si="82"/>
        <v>0</v>
      </c>
      <c r="AY80" s="47"/>
      <c r="AZ80" s="48">
        <v>9523.2000000000007</v>
      </c>
      <c r="BA80" s="33">
        <f t="shared" si="83"/>
        <v>793.6</v>
      </c>
      <c r="BB80" s="47"/>
      <c r="BC80" s="38">
        <v>0</v>
      </c>
      <c r="BD80" s="33">
        <f t="shared" si="84"/>
        <v>0</v>
      </c>
      <c r="BE80" s="23"/>
      <c r="BF80" s="42">
        <v>0</v>
      </c>
      <c r="BG80" s="33">
        <f t="shared" si="85"/>
        <v>0</v>
      </c>
      <c r="BH80" s="47"/>
      <c r="BI80" s="38">
        <v>0</v>
      </c>
      <c r="BJ80" s="33">
        <f t="shared" si="86"/>
        <v>0</v>
      </c>
      <c r="BK80" s="47">
        <v>0</v>
      </c>
      <c r="BL80" s="38">
        <v>0</v>
      </c>
      <c r="BM80" s="33">
        <f t="shared" si="87"/>
        <v>0</v>
      </c>
      <c r="BN80" s="47">
        <v>0</v>
      </c>
      <c r="BO80" s="20">
        <f t="shared" si="88"/>
        <v>974</v>
      </c>
      <c r="BP80" s="33">
        <f t="shared" si="89"/>
        <v>81.166666666666671</v>
      </c>
      <c r="BQ80" s="20">
        <f t="shared" si="90"/>
        <v>0</v>
      </c>
      <c r="BR80" s="12">
        <f t="shared" si="133"/>
        <v>0</v>
      </c>
      <c r="BS80" s="11">
        <f t="shared" si="134"/>
        <v>0</v>
      </c>
      <c r="BT80" s="47">
        <v>600</v>
      </c>
      <c r="BU80" s="33">
        <f t="shared" si="91"/>
        <v>50</v>
      </c>
      <c r="BV80" s="47"/>
      <c r="BW80" s="47">
        <v>374</v>
      </c>
      <c r="BX80" s="33">
        <f t="shared" si="92"/>
        <v>31.166666666666668</v>
      </c>
      <c r="BY80" s="47"/>
      <c r="BZ80" s="42">
        <v>0</v>
      </c>
      <c r="CA80" s="33">
        <f t="shared" si="93"/>
        <v>0</v>
      </c>
      <c r="CB80" s="47"/>
      <c r="CC80" s="47">
        <v>0</v>
      </c>
      <c r="CD80" s="33">
        <f t="shared" si="94"/>
        <v>0</v>
      </c>
      <c r="CE80" s="47"/>
      <c r="CF80" s="19"/>
      <c r="CG80" s="33">
        <f t="shared" si="95"/>
        <v>0</v>
      </c>
      <c r="CH80" s="47">
        <v>0</v>
      </c>
      <c r="CI80" s="42">
        <v>0</v>
      </c>
      <c r="CJ80" s="33">
        <f t="shared" si="96"/>
        <v>0</v>
      </c>
      <c r="CK80" s="47"/>
      <c r="CL80" s="38">
        <v>0</v>
      </c>
      <c r="CM80" s="33">
        <f t="shared" si="97"/>
        <v>0</v>
      </c>
      <c r="CN80" s="47"/>
      <c r="CO80" s="47">
        <v>0</v>
      </c>
      <c r="CP80" s="33">
        <f t="shared" si="98"/>
        <v>0</v>
      </c>
      <c r="CQ80" s="47"/>
      <c r="CR80" s="47">
        <v>0</v>
      </c>
      <c r="CS80" s="33">
        <f t="shared" si="99"/>
        <v>0</v>
      </c>
      <c r="CT80" s="47"/>
      <c r="CU80" s="38">
        <v>0</v>
      </c>
      <c r="CV80" s="33">
        <f t="shared" si="100"/>
        <v>0</v>
      </c>
      <c r="CW80" s="47"/>
      <c r="CX80" s="42">
        <v>0</v>
      </c>
      <c r="CY80" s="33">
        <f t="shared" si="101"/>
        <v>0</v>
      </c>
      <c r="CZ80" s="47"/>
      <c r="DA80" s="42">
        <v>0</v>
      </c>
      <c r="DB80" s="33">
        <f t="shared" si="102"/>
        <v>0</v>
      </c>
      <c r="DC80" s="47"/>
      <c r="DD80" s="47">
        <v>0</v>
      </c>
      <c r="DE80" s="33">
        <f t="shared" si="103"/>
        <v>0</v>
      </c>
      <c r="DF80" s="47"/>
      <c r="DG80" s="47"/>
      <c r="DH80" s="20">
        <f t="shared" si="104"/>
        <v>12253</v>
      </c>
      <c r="DI80" s="33">
        <f t="shared" si="105"/>
        <v>1021.0833333333334</v>
      </c>
      <c r="DJ80" s="20">
        <f t="shared" si="106"/>
        <v>0</v>
      </c>
      <c r="DK80" s="42">
        <v>0</v>
      </c>
      <c r="DL80" s="33">
        <f t="shared" si="107"/>
        <v>0</v>
      </c>
      <c r="DM80" s="47">
        <v>0</v>
      </c>
      <c r="DN80" s="47">
        <v>0</v>
      </c>
      <c r="DO80" s="33">
        <f t="shared" si="108"/>
        <v>0</v>
      </c>
      <c r="DP80" s="47"/>
      <c r="DQ80" s="42">
        <v>0</v>
      </c>
      <c r="DR80" s="33">
        <f t="shared" si="109"/>
        <v>0</v>
      </c>
      <c r="DS80" s="47">
        <v>0</v>
      </c>
      <c r="DT80" s="47">
        <v>0</v>
      </c>
      <c r="DU80" s="33">
        <f t="shared" si="110"/>
        <v>0</v>
      </c>
      <c r="DV80" s="47"/>
      <c r="DW80" s="42">
        <v>0</v>
      </c>
      <c r="DX80" s="33">
        <f t="shared" si="111"/>
        <v>0</v>
      </c>
      <c r="DY80" s="47">
        <v>0</v>
      </c>
      <c r="DZ80" s="47">
        <v>700</v>
      </c>
      <c r="EA80" s="33">
        <f t="shared" si="112"/>
        <v>58.333333333333336</v>
      </c>
      <c r="EB80" s="47"/>
      <c r="EC80" s="47"/>
      <c r="ED80" s="20">
        <f t="shared" si="113"/>
        <v>700</v>
      </c>
      <c r="EE80" s="33">
        <f t="shared" si="114"/>
        <v>58.333333333333336</v>
      </c>
      <c r="EF80" s="12"/>
      <c r="EI80" s="14"/>
      <c r="EK80" s="14"/>
      <c r="EL80" s="14"/>
      <c r="EN80" s="14"/>
    </row>
    <row r="81" spans="1:144" s="15" customFormat="1" ht="20.25" customHeight="1" thickBot="1">
      <c r="A81" s="21">
        <v>72</v>
      </c>
      <c r="B81" s="70" t="s">
        <v>127</v>
      </c>
      <c r="C81" s="38">
        <v>220.5</v>
      </c>
      <c r="D81" s="38"/>
      <c r="E81" s="42">
        <v>0</v>
      </c>
      <c r="F81" s="25">
        <f t="shared" si="69"/>
        <v>12342</v>
      </c>
      <c r="G81" s="33">
        <f t="shared" si="115"/>
        <v>1028.5</v>
      </c>
      <c r="H81" s="12">
        <f t="shared" si="70"/>
        <v>0</v>
      </c>
      <c r="I81" s="12">
        <f t="shared" si="116"/>
        <v>0</v>
      </c>
      <c r="J81" s="12">
        <f t="shared" si="117"/>
        <v>0</v>
      </c>
      <c r="K81" s="12">
        <f t="shared" si="71"/>
        <v>3241.8</v>
      </c>
      <c r="L81" s="33">
        <f t="shared" si="72"/>
        <v>270.15000000000003</v>
      </c>
      <c r="M81" s="12">
        <f t="shared" si="118"/>
        <v>0</v>
      </c>
      <c r="N81" s="12">
        <f t="shared" si="119"/>
        <v>0</v>
      </c>
      <c r="O81" s="12">
        <f t="shared" si="120"/>
        <v>0</v>
      </c>
      <c r="P81" s="20">
        <f t="shared" si="73"/>
        <v>1121.8</v>
      </c>
      <c r="Q81" s="33">
        <f t="shared" si="74"/>
        <v>93.483333333333334</v>
      </c>
      <c r="R81" s="20">
        <f t="shared" si="75"/>
        <v>0</v>
      </c>
      <c r="S81" s="12">
        <f t="shared" si="121"/>
        <v>0</v>
      </c>
      <c r="T81" s="11">
        <f t="shared" si="122"/>
        <v>0</v>
      </c>
      <c r="U81" s="47">
        <v>10.6</v>
      </c>
      <c r="V81" s="33">
        <f t="shared" si="76"/>
        <v>0.8833333333333333</v>
      </c>
      <c r="W81" s="47"/>
      <c r="X81" s="12">
        <f t="shared" si="123"/>
        <v>0</v>
      </c>
      <c r="Y81" s="11">
        <f t="shared" si="124"/>
        <v>0</v>
      </c>
      <c r="Z81" s="47">
        <v>1620</v>
      </c>
      <c r="AA81" s="33">
        <f t="shared" si="77"/>
        <v>135</v>
      </c>
      <c r="AB81" s="47"/>
      <c r="AC81" s="12">
        <f t="shared" si="125"/>
        <v>0</v>
      </c>
      <c r="AD81" s="11">
        <f t="shared" si="126"/>
        <v>0</v>
      </c>
      <c r="AE81" s="47">
        <v>1111.2</v>
      </c>
      <c r="AF81" s="33">
        <f t="shared" si="78"/>
        <v>92.600000000000009</v>
      </c>
      <c r="AG81" s="47"/>
      <c r="AH81" s="12">
        <f t="shared" si="127"/>
        <v>0</v>
      </c>
      <c r="AI81" s="11">
        <f t="shared" si="128"/>
        <v>0</v>
      </c>
      <c r="AJ81" s="47">
        <v>0</v>
      </c>
      <c r="AK81" s="33">
        <f t="shared" si="79"/>
        <v>0</v>
      </c>
      <c r="AL81" s="47"/>
      <c r="AM81" s="12" t="e">
        <f t="shared" si="129"/>
        <v>#DIV/0!</v>
      </c>
      <c r="AN81" s="11" t="e">
        <f t="shared" si="130"/>
        <v>#DIV/0!</v>
      </c>
      <c r="AO81" s="47"/>
      <c r="AP81" s="33">
        <f t="shared" si="80"/>
        <v>0</v>
      </c>
      <c r="AQ81" s="47"/>
      <c r="AR81" s="12" t="e">
        <f t="shared" si="131"/>
        <v>#DIV/0!</v>
      </c>
      <c r="AS81" s="11" t="e">
        <f t="shared" si="132"/>
        <v>#DIV/0!</v>
      </c>
      <c r="AT81" s="38">
        <v>0</v>
      </c>
      <c r="AU81" s="33">
        <f t="shared" si="81"/>
        <v>0</v>
      </c>
      <c r="AV81" s="47">
        <v>0</v>
      </c>
      <c r="AW81" s="38">
        <v>0</v>
      </c>
      <c r="AX81" s="33">
        <f t="shared" si="82"/>
        <v>0</v>
      </c>
      <c r="AY81" s="47"/>
      <c r="AZ81" s="49">
        <v>9100.2000000000007</v>
      </c>
      <c r="BA81" s="33">
        <f t="shared" si="83"/>
        <v>758.35</v>
      </c>
      <c r="BB81" s="47"/>
      <c r="BC81" s="38">
        <v>0</v>
      </c>
      <c r="BD81" s="33">
        <f t="shared" si="84"/>
        <v>0</v>
      </c>
      <c r="BE81" s="23"/>
      <c r="BF81" s="42">
        <v>0</v>
      </c>
      <c r="BG81" s="33">
        <f t="shared" si="85"/>
        <v>0</v>
      </c>
      <c r="BH81" s="47"/>
      <c r="BI81" s="38">
        <v>0</v>
      </c>
      <c r="BJ81" s="33">
        <f t="shared" si="86"/>
        <v>0</v>
      </c>
      <c r="BK81" s="47">
        <v>0</v>
      </c>
      <c r="BL81" s="38">
        <v>0</v>
      </c>
      <c r="BM81" s="33">
        <f t="shared" si="87"/>
        <v>0</v>
      </c>
      <c r="BN81" s="47">
        <v>0</v>
      </c>
      <c r="BO81" s="20">
        <f t="shared" si="88"/>
        <v>500</v>
      </c>
      <c r="BP81" s="33">
        <f t="shared" si="89"/>
        <v>41.666666666666664</v>
      </c>
      <c r="BQ81" s="20">
        <f t="shared" si="90"/>
        <v>0</v>
      </c>
      <c r="BR81" s="12">
        <f t="shared" si="133"/>
        <v>0</v>
      </c>
      <c r="BS81" s="11">
        <f t="shared" si="134"/>
        <v>0</v>
      </c>
      <c r="BT81" s="47">
        <v>500</v>
      </c>
      <c r="BU81" s="33">
        <f t="shared" si="91"/>
        <v>41.666666666666664</v>
      </c>
      <c r="BV81" s="47"/>
      <c r="BW81" s="47">
        <v>0</v>
      </c>
      <c r="BX81" s="33">
        <f t="shared" si="92"/>
        <v>0</v>
      </c>
      <c r="BY81" s="47"/>
      <c r="BZ81" s="42">
        <v>0</v>
      </c>
      <c r="CA81" s="33">
        <f t="shared" si="93"/>
        <v>0</v>
      </c>
      <c r="CB81" s="47"/>
      <c r="CC81" s="47">
        <v>0</v>
      </c>
      <c r="CD81" s="33">
        <f t="shared" si="94"/>
        <v>0</v>
      </c>
      <c r="CE81" s="47"/>
      <c r="CF81" s="19"/>
      <c r="CG81" s="33">
        <f t="shared" si="95"/>
        <v>0</v>
      </c>
      <c r="CH81" s="47">
        <v>0</v>
      </c>
      <c r="CI81" s="42">
        <v>0</v>
      </c>
      <c r="CJ81" s="33">
        <f t="shared" si="96"/>
        <v>0</v>
      </c>
      <c r="CK81" s="47"/>
      <c r="CL81" s="38">
        <v>0</v>
      </c>
      <c r="CM81" s="33">
        <f t="shared" si="97"/>
        <v>0</v>
      </c>
      <c r="CN81" s="47"/>
      <c r="CO81" s="47">
        <v>0</v>
      </c>
      <c r="CP81" s="33">
        <f t="shared" si="98"/>
        <v>0</v>
      </c>
      <c r="CQ81" s="47"/>
      <c r="CR81" s="47">
        <v>0</v>
      </c>
      <c r="CS81" s="33">
        <f t="shared" si="99"/>
        <v>0</v>
      </c>
      <c r="CT81" s="47"/>
      <c r="CU81" s="38">
        <v>0</v>
      </c>
      <c r="CV81" s="33">
        <f t="shared" si="100"/>
        <v>0</v>
      </c>
      <c r="CW81" s="47"/>
      <c r="CX81" s="42">
        <v>0</v>
      </c>
      <c r="CY81" s="33">
        <f t="shared" si="101"/>
        <v>0</v>
      </c>
      <c r="CZ81" s="47"/>
      <c r="DA81" s="42">
        <v>0</v>
      </c>
      <c r="DB81" s="33">
        <f t="shared" si="102"/>
        <v>0</v>
      </c>
      <c r="DC81" s="47"/>
      <c r="DD81" s="47">
        <v>0</v>
      </c>
      <c r="DE81" s="33">
        <f t="shared" si="103"/>
        <v>0</v>
      </c>
      <c r="DF81" s="47"/>
      <c r="DG81" s="47"/>
      <c r="DH81" s="20">
        <f t="shared" si="104"/>
        <v>12342</v>
      </c>
      <c r="DI81" s="33">
        <f t="shared" si="105"/>
        <v>1028.5</v>
      </c>
      <c r="DJ81" s="20">
        <f t="shared" si="106"/>
        <v>0</v>
      </c>
      <c r="DK81" s="42">
        <v>0</v>
      </c>
      <c r="DL81" s="33">
        <f t="shared" si="107"/>
        <v>0</v>
      </c>
      <c r="DM81" s="47">
        <v>0</v>
      </c>
      <c r="DN81" s="47">
        <v>0</v>
      </c>
      <c r="DO81" s="33">
        <f t="shared" si="108"/>
        <v>0</v>
      </c>
      <c r="DP81" s="47"/>
      <c r="DQ81" s="42">
        <v>0</v>
      </c>
      <c r="DR81" s="33">
        <f t="shared" si="109"/>
        <v>0</v>
      </c>
      <c r="DS81" s="47">
        <v>0</v>
      </c>
      <c r="DT81" s="47">
        <v>0</v>
      </c>
      <c r="DU81" s="33">
        <f t="shared" si="110"/>
        <v>0</v>
      </c>
      <c r="DV81" s="47"/>
      <c r="DW81" s="42">
        <v>0</v>
      </c>
      <c r="DX81" s="33">
        <f t="shared" si="111"/>
        <v>0</v>
      </c>
      <c r="DY81" s="47">
        <v>0</v>
      </c>
      <c r="DZ81" s="47">
        <v>500</v>
      </c>
      <c r="EA81" s="33">
        <f t="shared" si="112"/>
        <v>41.666666666666664</v>
      </c>
      <c r="EB81" s="47"/>
      <c r="EC81" s="47"/>
      <c r="ED81" s="20">
        <f t="shared" si="113"/>
        <v>500</v>
      </c>
      <c r="EE81" s="33">
        <f t="shared" si="114"/>
        <v>41.666666666666664</v>
      </c>
      <c r="EF81" s="12"/>
      <c r="EI81" s="14"/>
      <c r="EK81" s="14"/>
      <c r="EL81" s="14"/>
      <c r="EN81" s="14"/>
    </row>
    <row r="82" spans="1:144" s="17" customFormat="1" ht="18.75" customHeight="1">
      <c r="A82" s="21"/>
      <c r="B82" s="18" t="s">
        <v>44</v>
      </c>
      <c r="C82" s="16">
        <f>SUM(C10:C81)</f>
        <v>551256.19999999995</v>
      </c>
      <c r="D82" s="16"/>
      <c r="E82" s="16">
        <f>SUM(E10:E81)</f>
        <v>390020.7</v>
      </c>
      <c r="F82" s="25">
        <f t="shared" si="69"/>
        <v>4590881.7410000013</v>
      </c>
      <c r="G82" s="12">
        <f>F82/12*11</f>
        <v>4208308.2625833349</v>
      </c>
      <c r="H82" s="16">
        <f>SUM(H10:H81)</f>
        <v>0</v>
      </c>
      <c r="I82" s="12">
        <f t="shared" si="116"/>
        <v>0</v>
      </c>
      <c r="J82" s="12">
        <f t="shared" si="117"/>
        <v>0</v>
      </c>
      <c r="K82" s="16">
        <f>SUM(K10:K81)</f>
        <v>1549703.101</v>
      </c>
      <c r="L82" s="12">
        <f>K82/12*11</f>
        <v>1420561.1759166666</v>
      </c>
      <c r="M82" s="16">
        <f>SUM(M10:M81)</f>
        <v>0</v>
      </c>
      <c r="N82" s="12">
        <f t="shared" si="119"/>
        <v>0</v>
      </c>
      <c r="O82" s="12">
        <f t="shared" si="120"/>
        <v>0</v>
      </c>
      <c r="P82" s="24">
        <f>SUM(P10:P81)</f>
        <v>607990.79999999981</v>
      </c>
      <c r="Q82" s="12">
        <f>P82/12*11</f>
        <v>557324.89999999991</v>
      </c>
      <c r="R82" s="24">
        <f>SUM(R10:R81)</f>
        <v>0</v>
      </c>
      <c r="S82" s="12">
        <f t="shared" si="121"/>
        <v>0</v>
      </c>
      <c r="T82" s="11">
        <f t="shared" si="122"/>
        <v>0</v>
      </c>
      <c r="U82" s="24">
        <f>SUM(U10:U81)</f>
        <v>127974.80000000002</v>
      </c>
      <c r="V82" s="12">
        <f>U82/12*11</f>
        <v>117310.23333333334</v>
      </c>
      <c r="W82" s="24">
        <f>SUM(W10:W81)</f>
        <v>0</v>
      </c>
      <c r="X82" s="12">
        <f t="shared" si="123"/>
        <v>0</v>
      </c>
      <c r="Y82" s="11">
        <f t="shared" si="124"/>
        <v>0</v>
      </c>
      <c r="Z82" s="24">
        <f>SUM(Z10:Z81)</f>
        <v>376374.50099999999</v>
      </c>
      <c r="AA82" s="12">
        <f>Z82/12*11</f>
        <v>345009.95925000001</v>
      </c>
      <c r="AB82" s="24">
        <f>SUM(AB10:AB81)</f>
        <v>0</v>
      </c>
      <c r="AC82" s="12">
        <f t="shared" si="125"/>
        <v>0</v>
      </c>
      <c r="AD82" s="11">
        <f t="shared" si="126"/>
        <v>0</v>
      </c>
      <c r="AE82" s="24">
        <f>SUM(AE10:AE81)</f>
        <v>480016.00000000012</v>
      </c>
      <c r="AF82" s="12">
        <f>AE82/12*11</f>
        <v>440014.66666666674</v>
      </c>
      <c r="AG82" s="24">
        <f>SUM(AG10:AG81)</f>
        <v>0</v>
      </c>
      <c r="AH82" s="12">
        <f t="shared" si="127"/>
        <v>0</v>
      </c>
      <c r="AI82" s="11">
        <f t="shared" si="128"/>
        <v>0</v>
      </c>
      <c r="AJ82" s="24">
        <f>SUM(AJ10:AJ81)</f>
        <v>45149.599999999999</v>
      </c>
      <c r="AK82" s="12">
        <f>AJ82/12*11</f>
        <v>41387.133333333331</v>
      </c>
      <c r="AL82" s="24">
        <f>SUM(AL10:AL81)</f>
        <v>0</v>
      </c>
      <c r="AM82" s="12">
        <f t="shared" si="129"/>
        <v>0</v>
      </c>
      <c r="AN82" s="11">
        <f t="shared" si="130"/>
        <v>0</v>
      </c>
      <c r="AO82" s="24">
        <f>SUM(AO10:AO81)</f>
        <v>22900</v>
      </c>
      <c r="AP82" s="12">
        <f>AO82/12*11</f>
        <v>20991.666666666664</v>
      </c>
      <c r="AQ82" s="24">
        <f>SUM(AQ10:AQ81)</f>
        <v>0</v>
      </c>
      <c r="AR82" s="12">
        <f t="shared" si="131"/>
        <v>0</v>
      </c>
      <c r="AS82" s="11">
        <f t="shared" si="132"/>
        <v>0</v>
      </c>
      <c r="AT82" s="24">
        <f>SUM(AT10:AT81)</f>
        <v>0</v>
      </c>
      <c r="AU82" s="12">
        <f>AT82/12*11</f>
        <v>0</v>
      </c>
      <c r="AV82" s="19">
        <v>0</v>
      </c>
      <c r="AW82" s="24">
        <f>SUM(AW10:AW81)</f>
        <v>0</v>
      </c>
      <c r="AX82" s="12">
        <f>AW82/12*11</f>
        <v>0</v>
      </c>
      <c r="AY82" s="19">
        <f>SUM(AY10:AY81)</f>
        <v>0</v>
      </c>
      <c r="AZ82" s="24">
        <f>SUM(AZ10:AZ81)</f>
        <v>2880853.5400000024</v>
      </c>
      <c r="BA82" s="12">
        <f>AZ82/12*11</f>
        <v>2640782.411666669</v>
      </c>
      <c r="BB82" s="19">
        <f>SUM(BB10:BB81)</f>
        <v>0</v>
      </c>
      <c r="BC82" s="24">
        <f>SUM(BC10:BC81)</f>
        <v>1607.2</v>
      </c>
      <c r="BD82" s="12">
        <f>BC82/12*11</f>
        <v>1473.2666666666667</v>
      </c>
      <c r="BE82" s="23"/>
      <c r="BF82" s="24">
        <f>SUM(BF10:BF81)</f>
        <v>16802.899999999998</v>
      </c>
      <c r="BG82" s="12">
        <f>BF82/12*11</f>
        <v>15402.658333333333</v>
      </c>
      <c r="BH82" s="19">
        <f>SUM(BH10:BH81)</f>
        <v>0</v>
      </c>
      <c r="BI82" s="24">
        <f>SUM(BI10:BI81)</f>
        <v>0</v>
      </c>
      <c r="BJ82" s="12">
        <f>BI82/12*11</f>
        <v>0</v>
      </c>
      <c r="BK82" s="19"/>
      <c r="BL82" s="24">
        <f>SUM(BL10:BL81)</f>
        <v>0</v>
      </c>
      <c r="BM82" s="12">
        <f>BL82/12*11</f>
        <v>0</v>
      </c>
      <c r="BN82" s="19"/>
      <c r="BO82" s="24">
        <f>SUM(BO10:BO81)</f>
        <v>147516.59999999998</v>
      </c>
      <c r="BP82" s="12">
        <f>BO82/12*11</f>
        <v>135223.54999999996</v>
      </c>
      <c r="BQ82" s="24">
        <f>SUM(BQ10:BQ81)</f>
        <v>0</v>
      </c>
      <c r="BR82" s="12">
        <f t="shared" si="133"/>
        <v>0</v>
      </c>
      <c r="BS82" s="11">
        <f t="shared" si="134"/>
        <v>0</v>
      </c>
      <c r="BT82" s="24">
        <f>SUM(BT10:BT81)</f>
        <v>109557.3</v>
      </c>
      <c r="BU82" s="12">
        <f>BT82/12*11</f>
        <v>100427.52499999999</v>
      </c>
      <c r="BV82" s="20">
        <f>SUM(BV10:BV81)</f>
        <v>0</v>
      </c>
      <c r="BW82" s="24">
        <f>SUM(BW10:BW81)</f>
        <v>15816.6</v>
      </c>
      <c r="BX82" s="12">
        <f>BW82/12*11</f>
        <v>14498.55</v>
      </c>
      <c r="BY82" s="20">
        <f>SUM(BY10:BY81)</f>
        <v>0</v>
      </c>
      <c r="BZ82" s="24">
        <f>SUM(BZ10:BZ81)</f>
        <v>11864.3</v>
      </c>
      <c r="CA82" s="12">
        <f>BZ82/12*11</f>
        <v>10875.608333333334</v>
      </c>
      <c r="CB82" s="19">
        <f>SUM(CB10:CB81)</f>
        <v>0</v>
      </c>
      <c r="CC82" s="24">
        <f>SUM(CC10:CC81)</f>
        <v>10278.4</v>
      </c>
      <c r="CD82" s="12">
        <f>CC82/12*11</f>
        <v>9421.8666666666668</v>
      </c>
      <c r="CE82" s="19">
        <f>SUM(CE10:CE81)</f>
        <v>0</v>
      </c>
      <c r="CF82" s="24">
        <f>SUM(CF10:CF81)</f>
        <v>0</v>
      </c>
      <c r="CG82" s="12">
        <f>CF82/12*11</f>
        <v>0</v>
      </c>
      <c r="CH82" s="19"/>
      <c r="CI82" s="24">
        <f>SUM(CI10:CI81)</f>
        <v>22163.9</v>
      </c>
      <c r="CJ82" s="12">
        <f>CI82/12*11</f>
        <v>20316.908333333333</v>
      </c>
      <c r="CK82" s="19">
        <f>SUM(CK10:CK81)</f>
        <v>0</v>
      </c>
      <c r="CL82" s="24">
        <f>SUM(CL10:CL81)</f>
        <v>14700</v>
      </c>
      <c r="CM82" s="12">
        <f>CL82/12*11</f>
        <v>13475</v>
      </c>
      <c r="CN82" s="19">
        <f>SUM(CN10:CN81)</f>
        <v>0</v>
      </c>
      <c r="CO82" s="24">
        <f>SUM(CO10:CO81)</f>
        <v>282273</v>
      </c>
      <c r="CP82" s="12">
        <f>CO82/12*11</f>
        <v>258750.25</v>
      </c>
      <c r="CQ82" s="19">
        <f>SUM(CQ10:CQ81)</f>
        <v>0</v>
      </c>
      <c r="CR82" s="24">
        <f>SUM(CR10:CR81)</f>
        <v>104275.49999999999</v>
      </c>
      <c r="CS82" s="12">
        <f>CR82/12*11</f>
        <v>95585.874999999985</v>
      </c>
      <c r="CT82" s="51">
        <f>SUM(CT10:CT81)</f>
        <v>0</v>
      </c>
      <c r="CU82" s="24">
        <f>SUM(CU10:CU81)</f>
        <v>14050</v>
      </c>
      <c r="CV82" s="12">
        <f>CU82/12*11</f>
        <v>12879.166666666666</v>
      </c>
      <c r="CW82" s="19">
        <f>SUM(CW10:CW81)</f>
        <v>0</v>
      </c>
      <c r="CX82" s="24">
        <f>SUM(CX10:CX81)</f>
        <v>1580</v>
      </c>
      <c r="CY82" s="12">
        <f>CX82/12*11</f>
        <v>1448.3333333333333</v>
      </c>
      <c r="CZ82" s="19">
        <f>SUM(CZ10:CZ81)</f>
        <v>0</v>
      </c>
      <c r="DA82" s="24">
        <f>SUM(DA10:DA81)</f>
        <v>0</v>
      </c>
      <c r="DB82" s="12">
        <f>DA82/12*11</f>
        <v>0</v>
      </c>
      <c r="DC82" s="47">
        <f>SUM(DC10:DC81)</f>
        <v>0</v>
      </c>
      <c r="DD82" s="24">
        <f>SUM(DD10:DD81)</f>
        <v>37168.6</v>
      </c>
      <c r="DE82" s="12">
        <f>DD82/12*11</f>
        <v>34071.216666666667</v>
      </c>
      <c r="DF82" s="47">
        <f>SUM(DF10:DF81)</f>
        <v>0</v>
      </c>
      <c r="DG82" s="47">
        <f>SUM(DG10:DG81)</f>
        <v>0</v>
      </c>
      <c r="DH82" s="24">
        <f>SUM(DH10:DH81)</f>
        <v>4474881.6410000017</v>
      </c>
      <c r="DI82" s="12">
        <f>DH82/12*11</f>
        <v>4101974.8375833351</v>
      </c>
      <c r="DJ82" s="20">
        <f t="shared" si="106"/>
        <v>0</v>
      </c>
      <c r="DK82" s="24">
        <f>SUM(DK10:DK81)</f>
        <v>0</v>
      </c>
      <c r="DL82" s="12">
        <f>DK82/12*11</f>
        <v>0</v>
      </c>
      <c r="DM82" s="47">
        <v>0</v>
      </c>
      <c r="DN82" s="24">
        <f>SUM(DN10:DN81)</f>
        <v>88429.200000000012</v>
      </c>
      <c r="DO82" s="12">
        <f>DN82/12*11</f>
        <v>81060.10000000002</v>
      </c>
      <c r="DP82" s="47">
        <f>SUM(DP10:DP81)</f>
        <v>0</v>
      </c>
      <c r="DQ82" s="24">
        <f>SUM(DQ10:DQ81)</f>
        <v>0</v>
      </c>
      <c r="DR82" s="12">
        <f>DQ82/12*11</f>
        <v>0</v>
      </c>
      <c r="DS82" s="19">
        <f>SUM(DS10:DS81)</f>
        <v>0</v>
      </c>
      <c r="DT82" s="24">
        <f>SUM(DT10:DT81)</f>
        <v>10121</v>
      </c>
      <c r="DU82" s="12">
        <f>DT82/12*11</f>
        <v>9277.5833333333321</v>
      </c>
      <c r="DV82" s="19">
        <f>SUM(DV10:DV81)</f>
        <v>0</v>
      </c>
      <c r="DW82" s="24">
        <f>SUM(DW10:DW81)</f>
        <v>0</v>
      </c>
      <c r="DX82" s="12">
        <f>DW82/12*11</f>
        <v>0</v>
      </c>
      <c r="DY82" s="19">
        <f>SUM(DY10:DY81)</f>
        <v>0</v>
      </c>
      <c r="DZ82" s="24">
        <f>SUM(DZ10:DZ81)</f>
        <v>301436.50000000006</v>
      </c>
      <c r="EA82" s="12">
        <f>DZ82/12*11</f>
        <v>276316.79166666674</v>
      </c>
      <c r="EB82" s="19">
        <f>SUM(EB10:EB81)</f>
        <v>0</v>
      </c>
      <c r="EC82" s="24">
        <f>SUM(EC10:EC81)</f>
        <v>0</v>
      </c>
      <c r="ED82" s="24">
        <f>SUM(ED10:ED81)</f>
        <v>417436.60000000003</v>
      </c>
      <c r="EE82" s="12">
        <f>ED82/12*11</f>
        <v>382650.21666666673</v>
      </c>
      <c r="EF82" s="24">
        <f>SUM(EF10:EF81)</f>
        <v>0</v>
      </c>
    </row>
    <row r="83" spans="1:144">
      <c r="C83" s="52"/>
      <c r="D83" s="52"/>
      <c r="E83" s="52"/>
      <c r="F83" s="52"/>
      <c r="G83" s="52"/>
      <c r="H83" s="52"/>
    </row>
  </sheetData>
  <protectedRanges>
    <protectedRange sqref="BV82" name="Range5_1_1_1_2_1_1_2_1_1_1_2_1_1_1"/>
    <protectedRange sqref="BY82" name="Range5_2_1_1_2_1_1_2_1_1_1_2_1_1_1"/>
    <protectedRange sqref="X10:X82" name="Range4_5_1_2_1_1_1_1_1_1_1_1_1"/>
    <protectedRange sqref="AC10:AC82" name="Range4_1_1_1_2_1_1_1_1_1_1_1_1_1"/>
    <protectedRange sqref="AH10:AH82" name="Range4_2_1_1_2_1_1_1_1_1_1_1_1_1"/>
    <protectedRange sqref="AM10:AM82" name="Range4_3_1_1_2_1_1_1_1_1_1_1_1_1"/>
    <protectedRange sqref="AR10:AR82" name="Range4_4_1_1_2_1_1_1_1_1_1_1_1_1"/>
    <protectedRange sqref="C41:E42" name="Range4_13"/>
    <protectedRange sqref="C10:E39" name="Range1_1_1_1_1"/>
    <protectedRange sqref="C40:E40" name="Range1_1_1_1_2"/>
    <protectedRange sqref="C43:E43" name="Range1_1_1_1_3"/>
    <protectedRange sqref="E44:E81" name="Range1_1_1_1_4_1"/>
    <protectedRange sqref="C65:D67 C62:D62 C45:D45" name="Range4_13_2_1"/>
    <protectedRange sqref="C44:D44" name="Range1_1_1_1_4_2_1"/>
    <protectedRange sqref="C46:D47" name="Range1_1_1_1_5_2_1"/>
    <protectedRange sqref="C48:D49" name="Range1_1_1_1_6_2_1"/>
    <protectedRange sqref="C50:D51" name="Range1_1_1_1_7_2_1"/>
    <protectedRange sqref="C52:D54" name="Range1_1_1_1_8_2_1"/>
    <protectedRange sqref="C55:D56" name="Range1_1_1_1_10_2_1"/>
    <protectedRange sqref="C57:D59" name="Range1_1_1_1_11_2_1"/>
    <protectedRange sqref="C60:D61" name="Range1_1_1_1_12_2_1"/>
    <protectedRange sqref="C63:D64" name="Range1_1_1_1_9_2_1"/>
    <protectedRange sqref="C68:D72" name="Range1_1_1_1_13_2_1"/>
    <protectedRange sqref="C73:D75" name="Range4_24_1_1_2_1"/>
    <protectedRange sqref="C76:D78" name="Range4_9_1_1_2_1"/>
    <protectedRange sqref="C79:D81" name="Range4_9_1_1_1_1_2_1"/>
    <protectedRange sqref="U10:U43" name="Range4_1"/>
    <protectedRange sqref="U44:U81" name="Range4_1_5_1"/>
    <protectedRange sqref="Z10:Z43" name="Range4_1_1"/>
    <protectedRange sqref="Z44:Z81" name="Range4_1_1_3_1"/>
    <protectedRange sqref="AE10:AE43" name="Range4_1_2"/>
    <protectedRange sqref="AE44:AE81" name="Range4_1_2_2_1"/>
    <protectedRange sqref="AJ10:AJ43" name="Range4_1_3"/>
    <protectedRange sqref="AJ44:AJ81" name="Range4_1_3_2_1"/>
    <protectedRange sqref="AO10:AO11 AO36:AO43" name="Range4_1_10"/>
    <protectedRange sqref="AO46:AO81" name="Range4_1_10_2_1"/>
    <protectedRange sqref="AT10:AT43" name="Range4_18_1_2"/>
    <protectedRange sqref="AT44:AT81" name="Range4_18_1_2_1"/>
    <protectedRange sqref="AW10:AW43" name="Range4_18_1_2_2"/>
    <protectedRange sqref="AW44:AW81" name="Range4_18_1_2_1_1"/>
    <protectedRange sqref="BF10:BF43" name="Range4_9_2"/>
    <protectedRange sqref="BF46:BF58 BF60:BF81 BF44" name="Range4_9_2_1"/>
    <protectedRange sqref="BF45" name="Range5_19_1_1_1_1"/>
    <protectedRange sqref="BF59" name="Range5_19_2_1"/>
    <protectedRange sqref="BT10:BT43" name="Range5_1_9"/>
    <protectedRange sqref="BT44:BT81" name="Range5_1_9_2_1"/>
    <protectedRange sqref="BW10:BW43" name="Range5_1_10"/>
    <protectedRange sqref="BW44:BW81" name="Range5_1_10_2_1"/>
    <protectedRange sqref="BZ10:BZ42" name="Range5_19_1"/>
    <protectedRange sqref="BZ43" name="Range5_20_3_1"/>
    <protectedRange sqref="BZ44:BZ45" name="Range5_19_1_1"/>
    <protectedRange sqref="BZ47" name="Range5_20_4_2_1"/>
    <protectedRange sqref="BZ46" name="Range5_20_1_6_1"/>
    <protectedRange sqref="BZ48:BZ51" name="Range5_20_4_3_1"/>
    <protectedRange sqref="BZ59 BZ53:BZ54" name="Range5_20_5_1_1"/>
    <protectedRange sqref="BZ52" name="Range5_14_1_1_1"/>
    <protectedRange sqref="BZ55:BZ58" name="Range5_21_1_1_2"/>
    <protectedRange sqref="BZ60:BZ61" name="Range5_21_1_1_1_1"/>
    <protectedRange sqref="BZ68" name="Range5_21_2_2"/>
    <protectedRange sqref="BZ62:BZ67" name="Range5_21_1_2_1"/>
    <protectedRange sqref="BZ69:BZ81" name="Range5_21_2_1_1"/>
    <protectedRange sqref="CC10:CC43" name="Range5_1_11"/>
    <protectedRange sqref="CC44:CC81" name="Range5_1_11_2_1"/>
    <protectedRange sqref="CI10:CI41 CI43" name="Range5_21_1"/>
    <protectedRange sqref="CI42" name="Range5_4"/>
    <protectedRange sqref="CI44:CI45" name="Range5_21_1_4_1"/>
    <protectedRange sqref="CI47" name="Range5_20_6_1_2_1"/>
    <protectedRange sqref="CI46" name="Range5_20_6_2_2_1"/>
    <protectedRange sqref="CI48:CI51" name="Range5_20_6_3_2_1"/>
    <protectedRange sqref="CI53:CI54 CI59" name="Range5_24_1_1_3_1"/>
    <protectedRange sqref="CI52" name="Range5_24_1_2_2_1"/>
    <protectedRange sqref="CI55:CI58" name="Range5_24_1_1_1_2_1"/>
    <protectedRange sqref="CI60:CI61" name="Range5_24_2_3_1"/>
    <protectedRange sqref="CI68" name="Range5_24_1_3_2_1"/>
    <protectedRange sqref="CI62:CI67" name="Range5_24_2_1_2_1"/>
    <protectedRange sqref="CI69:CI81" name="Range5_24_3_2_1"/>
    <protectedRange sqref="CL10:CL43" name="Range4_10"/>
    <protectedRange sqref="CL44:CL45" name="Range4_10_1"/>
    <protectedRange sqref="CL46:CL51" name="Range5_24_4_1"/>
    <protectedRange sqref="CL52:CL61" name="Range4_2_1"/>
    <protectedRange sqref="CL62:CL81" name="Range4_4_1"/>
    <protectedRange sqref="CO10:CO43" name="Range5_1"/>
    <protectedRange sqref="CO44:CO81" name="Range5_1_3_1"/>
    <protectedRange sqref="CU10:CU43" name="Range4"/>
    <protectedRange sqref="CU44:CU45" name="Range4_8_1"/>
    <protectedRange sqref="CU46:CU51" name="Range4_3_2_1"/>
    <protectedRange sqref="CU52:CU61" name="Range4_5_2_1"/>
    <protectedRange sqref="CU62:CU81" name="Range4_6_2_1"/>
    <protectedRange sqref="CX10:CX43" name="Range5_24_1"/>
    <protectedRange sqref="CX44 CX62:CX81" name="Range5_24_1_5_1"/>
    <protectedRange sqref="CX45" name="Range5_5_2_1"/>
    <protectedRange sqref="CX47" name="Range5_8_2_1"/>
    <protectedRange sqref="CX46" name="Range5_15_2_1"/>
    <protectedRange sqref="CX48:CX51" name="Range5_16_2_1"/>
    <protectedRange sqref="CX53:CX54 CX59" name="Range5_17_2_1"/>
    <protectedRange sqref="CX52" name="Range5_18_2_1"/>
    <protectedRange sqref="CX55:CX58" name="Range5_23_2_1"/>
    <protectedRange sqref="CX60:CX61" name="Range5_24_6_1"/>
    <protectedRange sqref="DD10:DD43" name="Range5_1_1"/>
    <protectedRange sqref="DD44:DD81" name="Range5_1_1_2_1"/>
    <protectedRange sqref="CH10:CH81" name="Range5_6"/>
    <protectedRange sqref="DM10:DM33" name="Range6"/>
    <protectedRange sqref="AG10:AG81" name="Range4_1_6"/>
    <protectedRange sqref="AB10:AB81" name="Range4_1_7"/>
    <protectedRange sqref="W10:W81" name="Range4_1_8"/>
    <protectedRange sqref="AL10:AL81" name="Range4_1_9"/>
    <protectedRange sqref="AQ10:AQ81" name="Range4_1_11"/>
    <protectedRange sqref="AV10:AV81" name="Range4_1_12"/>
    <protectedRange sqref="AY10:AY81" name="Range4_1_13"/>
    <protectedRange sqref="BB10:BB81" name="Range4_1_14"/>
    <protectedRange sqref="BH10:BH81" name="Range4_1_15"/>
    <protectedRange sqref="BK10:BK81" name="Range4_1_16"/>
    <protectedRange sqref="BN10:BN81" name="Range4_1_17"/>
    <protectedRange sqref="CB10:CB81" name="Range5_1_4"/>
    <protectedRange sqref="CE10:CE81" name="Range5_1_5"/>
    <protectedRange sqref="CK10:CK81" name="Range5_1_6"/>
    <protectedRange sqref="CN10:CN81" name="Range5_1_7"/>
    <protectedRange sqref="CQ10:CQ81" name="Range5_1_8"/>
    <protectedRange sqref="CT10:CT81" name="Range5_1_12"/>
    <protectedRange sqref="CW10:CW81" name="Range5_1_13"/>
    <protectedRange sqref="CZ10:CZ81" name="Range5_1_14"/>
    <protectedRange sqref="DC82" name="Range5_1_15"/>
    <protectedRange sqref="DF82:DG82" name="Range5_1_16"/>
    <protectedRange sqref="DM34:DM82" name="Range6_1_1"/>
    <protectedRange sqref="DP82" name="Range6_1_3"/>
    <protectedRange sqref="DC10:DC81" name="Range5_1_18"/>
    <protectedRange sqref="DF10:DG81" name="Range5_1_19"/>
    <protectedRange sqref="DN10:DN81" name="Range6_1_4"/>
    <protectedRange sqref="DP10:DP81" name="Range6_1_5"/>
    <protectedRange sqref="DS10:DS81" name="Range6_1_6"/>
    <protectedRange sqref="DT10:DT81" name="Range6_1_7"/>
    <protectedRange sqref="DV10:DV81" name="Range6_1_8"/>
    <protectedRange sqref="DY10:DY81" name="Range6_1_9"/>
    <protectedRange sqref="EB10:EC81" name="Range6_1_10"/>
    <protectedRange sqref="DZ10:DZ81" name="Range6_1_11"/>
    <protectedRange sqref="CR10:CR81" name="Range5_1_20"/>
    <protectedRange sqref="BV10:BV81" name="Range5"/>
    <protectedRange sqref="BY10:BY81" name="Range5_2"/>
  </protectedRanges>
  <mergeCells count="132">
    <mergeCell ref="EA7:EB7"/>
    <mergeCell ref="EC7:EC8"/>
    <mergeCell ref="ED7:ED8"/>
    <mergeCell ref="EE7:EF7"/>
    <mergeCell ref="DR7:DS7"/>
    <mergeCell ref="DT7:DT8"/>
    <mergeCell ref="DU7:DV7"/>
    <mergeCell ref="DW7:DW8"/>
    <mergeCell ref="DX7:DY7"/>
    <mergeCell ref="DZ7:DZ8"/>
    <mergeCell ref="DI7:DJ7"/>
    <mergeCell ref="DK7:DK8"/>
    <mergeCell ref="DL7:DM7"/>
    <mergeCell ref="DN7:DN8"/>
    <mergeCell ref="DO7:DP7"/>
    <mergeCell ref="DQ7:DQ8"/>
    <mergeCell ref="DA7:DA8"/>
    <mergeCell ref="DB7:DC7"/>
    <mergeCell ref="DD7:DD8"/>
    <mergeCell ref="DE7:DF7"/>
    <mergeCell ref="DG7:DG8"/>
    <mergeCell ref="DH7:DH8"/>
    <mergeCell ref="CR7:CR8"/>
    <mergeCell ref="CS7:CT7"/>
    <mergeCell ref="CU7:CU8"/>
    <mergeCell ref="CV7:CW7"/>
    <mergeCell ref="CX7:CX8"/>
    <mergeCell ref="CY7:CZ7"/>
    <mergeCell ref="CI7:CI8"/>
    <mergeCell ref="CJ7:CK7"/>
    <mergeCell ref="CL7:CL8"/>
    <mergeCell ref="CM7:CN7"/>
    <mergeCell ref="CO7:CO8"/>
    <mergeCell ref="CP7:CQ7"/>
    <mergeCell ref="BZ7:BZ8"/>
    <mergeCell ref="CA7:CB7"/>
    <mergeCell ref="CC7:CC8"/>
    <mergeCell ref="CD7:CE7"/>
    <mergeCell ref="CF7:CF8"/>
    <mergeCell ref="CG7:CH7"/>
    <mergeCell ref="BO7:BO8"/>
    <mergeCell ref="BP7:BS7"/>
    <mergeCell ref="BT7:BT8"/>
    <mergeCell ref="BU7:BV7"/>
    <mergeCell ref="BW7:BW8"/>
    <mergeCell ref="BX7:BY7"/>
    <mergeCell ref="BF7:BF8"/>
    <mergeCell ref="BG7:BH7"/>
    <mergeCell ref="BI7:BI8"/>
    <mergeCell ref="BJ7:BK7"/>
    <mergeCell ref="BL7:BL8"/>
    <mergeCell ref="BM7:BN7"/>
    <mergeCell ref="AW7:AW8"/>
    <mergeCell ref="AX7:AY7"/>
    <mergeCell ref="AZ7:AZ8"/>
    <mergeCell ref="BA7:BB7"/>
    <mergeCell ref="BC7:BC8"/>
    <mergeCell ref="BD7:BE7"/>
    <mergeCell ref="AJ7:AJ8"/>
    <mergeCell ref="AK7:AN7"/>
    <mergeCell ref="AO7:AO8"/>
    <mergeCell ref="AP7:AS7"/>
    <mergeCell ref="AT7:AT8"/>
    <mergeCell ref="AU7:AV7"/>
    <mergeCell ref="U7:U8"/>
    <mergeCell ref="V7:Y7"/>
    <mergeCell ref="Z7:Z8"/>
    <mergeCell ref="AA7:AD7"/>
    <mergeCell ref="AE7:AE8"/>
    <mergeCell ref="AF7:AI7"/>
    <mergeCell ref="DN6:DP6"/>
    <mergeCell ref="DT6:DV6"/>
    <mergeCell ref="DW6:DY6"/>
    <mergeCell ref="DZ6:EB6"/>
    <mergeCell ref="F7:F8"/>
    <mergeCell ref="G7:J7"/>
    <mergeCell ref="K7:K8"/>
    <mergeCell ref="L7:O7"/>
    <mergeCell ref="P7:P8"/>
    <mergeCell ref="Q7:T7"/>
    <mergeCell ref="BW6:BY6"/>
    <mergeCell ref="BZ6:CB6"/>
    <mergeCell ref="CC6:CE6"/>
    <mergeCell ref="CF6:CH6"/>
    <mergeCell ref="CI6:CK6"/>
    <mergeCell ref="CL6:CN6"/>
    <mergeCell ref="AZ6:BB6"/>
    <mergeCell ref="BC6:BE6"/>
    <mergeCell ref="BF6:BH6"/>
    <mergeCell ref="BI6:BK6"/>
    <mergeCell ref="BO6:BS6"/>
    <mergeCell ref="BT6:BV6"/>
    <mergeCell ref="DQ5:DS6"/>
    <mergeCell ref="DT5:EB5"/>
    <mergeCell ref="P6:T6"/>
    <mergeCell ref="U6:Y6"/>
    <mergeCell ref="Z6:AD6"/>
    <mergeCell ref="AE6:AI6"/>
    <mergeCell ref="AJ6:AN6"/>
    <mergeCell ref="AO6:AS6"/>
    <mergeCell ref="AT6:AV6"/>
    <mergeCell ref="AW6:AY6"/>
    <mergeCell ref="CF5:CN5"/>
    <mergeCell ref="CO5:CW5"/>
    <mergeCell ref="CX5:CZ6"/>
    <mergeCell ref="DA5:DC6"/>
    <mergeCell ref="DD5:DF6"/>
    <mergeCell ref="DK5:DP5"/>
    <mergeCell ref="CO6:CQ6"/>
    <mergeCell ref="CR6:CT6"/>
    <mergeCell ref="CU6:CW6"/>
    <mergeCell ref="DK6:DM6"/>
    <mergeCell ref="P4:DF4"/>
    <mergeCell ref="DG4:DG6"/>
    <mergeCell ref="DH4:DJ6"/>
    <mergeCell ref="DK4:EB4"/>
    <mergeCell ref="EC4:EC6"/>
    <mergeCell ref="ED4:EF6"/>
    <mergeCell ref="P5:AV5"/>
    <mergeCell ref="AW5:BK5"/>
    <mergeCell ref="BL5:BN6"/>
    <mergeCell ref="BO5:CE5"/>
    <mergeCell ref="C1:O1"/>
    <mergeCell ref="C2:O2"/>
    <mergeCell ref="U2:W2"/>
    <mergeCell ref="M3:P3"/>
    <mergeCell ref="A4:A8"/>
    <mergeCell ref="B4:B8"/>
    <mergeCell ref="C4:C8"/>
    <mergeCell ref="E4:E8"/>
    <mergeCell ref="F4:J6"/>
    <mergeCell ref="K4:O6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I83"/>
  <sheetViews>
    <sheetView topLeftCell="A58" workbookViewId="0">
      <selection activeCell="D80" sqref="D80"/>
    </sheetView>
  </sheetViews>
  <sheetFormatPr defaultRowHeight="17.25"/>
  <cols>
    <col min="1" max="1" width="4.375" style="1" customWidth="1"/>
    <col min="2" max="2" width="20.5" style="34" customWidth="1"/>
    <col min="3" max="3" width="10.625" style="1" customWidth="1"/>
    <col min="4" max="4" width="12" style="1" customWidth="1"/>
    <col min="5" max="5" width="13.25" style="1" hidden="1" customWidth="1"/>
    <col min="6" max="6" width="14.125" style="34" hidden="1" customWidth="1"/>
    <col min="7" max="7" width="13.875" style="1" hidden="1" customWidth="1"/>
    <col min="8" max="8" width="11.75" style="1" hidden="1" customWidth="1"/>
    <col min="9" max="9" width="9.5" style="1" hidden="1" customWidth="1"/>
    <col min="10" max="10" width="13.625" style="1" hidden="1" customWidth="1"/>
    <col min="11" max="11" width="12" style="1" hidden="1" customWidth="1"/>
    <col min="12" max="12" width="12.75" style="1" hidden="1" customWidth="1"/>
    <col min="13" max="13" width="12.875" style="1" hidden="1" customWidth="1"/>
    <col min="14" max="14" width="9.5" style="1" hidden="1" customWidth="1"/>
    <col min="15" max="16" width="12.875" style="1" hidden="1" customWidth="1"/>
    <col min="17" max="18" width="13" style="1" hidden="1" customWidth="1"/>
    <col min="19" max="19" width="8.875" style="1" hidden="1" customWidth="1"/>
    <col min="20" max="21" width="12.5" style="1" hidden="1" customWidth="1"/>
    <col min="22" max="23" width="11.75" style="1" hidden="1" customWidth="1"/>
    <col min="24" max="24" width="11.875" style="1" hidden="1" customWidth="1"/>
    <col min="25" max="27" width="12.125" style="1" hidden="1" customWidth="1"/>
    <col min="28" max="28" width="10.25" style="1" hidden="1" customWidth="1"/>
    <col min="29" max="29" width="11.5" style="1" hidden="1" customWidth="1"/>
    <col min="30" max="31" width="11.625" style="1" hidden="1" customWidth="1"/>
    <col min="32" max="34" width="10.875" style="1" hidden="1" customWidth="1"/>
    <col min="35" max="36" width="11.625" style="1" hidden="1" customWidth="1"/>
    <col min="37" max="37" width="9.75" style="1" hidden="1" customWidth="1"/>
    <col min="38" max="38" width="11.375" style="1" hidden="1" customWidth="1"/>
    <col min="39" max="39" width="10.75" style="1" hidden="1" customWidth="1"/>
    <col min="40" max="42" width="10.375" style="1" hidden="1" customWidth="1"/>
    <col min="43" max="43" width="10.75" style="1" hidden="1" customWidth="1"/>
    <col min="44" max="44" width="9.625" style="1" hidden="1" customWidth="1"/>
    <col min="45" max="46" width="8.25" style="1" hidden="1" customWidth="1"/>
    <col min="47" max="47" width="7.25" style="1" hidden="1" customWidth="1"/>
    <col min="48" max="49" width="9" style="1" hidden="1" customWidth="1"/>
    <col min="50" max="50" width="7.875" style="1" hidden="1" customWidth="1"/>
    <col min="51" max="51" width="14.125" style="1" hidden="1" customWidth="1"/>
    <col min="52" max="52" width="13" style="1" hidden="1" customWidth="1"/>
    <col min="53" max="53" width="12.625" style="1" hidden="1" customWidth="1"/>
    <col min="54" max="56" width="8.25" style="1" hidden="1" customWidth="1"/>
    <col min="57" max="58" width="9.875" style="1" hidden="1" customWidth="1"/>
    <col min="59" max="59" width="9.25" style="1" hidden="1" customWidth="1"/>
    <col min="60" max="61" width="8" style="1" hidden="1" customWidth="1"/>
    <col min="62" max="62" width="7.25" style="1" hidden="1" customWidth="1"/>
    <col min="63" max="64" width="8.125" style="1" hidden="1" customWidth="1"/>
    <col min="65" max="65" width="6.5" style="1" hidden="1" customWidth="1"/>
    <col min="66" max="72" width="10.75" style="1" hidden="1" customWidth="1"/>
    <col min="73" max="73" width="9.625" style="1" hidden="1" customWidth="1"/>
    <col min="74" max="74" width="9.75" style="1" hidden="1" customWidth="1"/>
    <col min="75" max="75" width="9.25" style="1" hidden="1" customWidth="1"/>
    <col min="76" max="76" width="10.375" style="1" hidden="1" customWidth="1"/>
    <col min="77" max="77" width="9.375" style="1" hidden="1" customWidth="1"/>
    <col min="78" max="78" width="10.125" style="1" hidden="1" customWidth="1"/>
    <col min="79" max="79" width="8.875" style="1" hidden="1" customWidth="1"/>
    <col min="80" max="81" width="11.375" style="1" hidden="1" customWidth="1"/>
    <col min="82" max="82" width="9.375" style="1" hidden="1" customWidth="1"/>
    <col min="83" max="84" width="8.125" style="1" hidden="1" customWidth="1"/>
    <col min="85" max="85" width="7.875" style="1" hidden="1" customWidth="1"/>
    <col min="86" max="87" width="9.875" style="1" hidden="1" customWidth="1"/>
    <col min="88" max="88" width="10.625" style="1" hidden="1" customWidth="1"/>
    <col min="89" max="90" width="9.375" style="1" hidden="1" customWidth="1"/>
    <col min="91" max="91" width="8.375" style="1" hidden="1" customWidth="1"/>
    <col min="92" max="93" width="11.75" style="1" hidden="1" customWidth="1"/>
    <col min="94" max="94" width="10.75" style="1" hidden="1" customWidth="1"/>
    <col min="95" max="96" width="11" style="1" hidden="1" customWidth="1"/>
    <col min="97" max="97" width="13.125" style="1" hidden="1" customWidth="1"/>
    <col min="98" max="99" width="9.875" style="1" hidden="1" customWidth="1"/>
    <col min="100" max="102" width="8" style="1" hidden="1" customWidth="1"/>
    <col min="103" max="103" width="10.5" style="1" hidden="1" customWidth="1"/>
    <col min="104" max="105" width="8" style="1" hidden="1" customWidth="1"/>
    <col min="106" max="106" width="6.75" style="1" hidden="1" customWidth="1"/>
    <col min="107" max="108" width="9.875" style="1" hidden="1" customWidth="1"/>
    <col min="109" max="109" width="9.25" style="1" hidden="1" customWidth="1"/>
    <col min="110" max="110" width="9.875" style="1" hidden="1" customWidth="1"/>
    <col min="111" max="111" width="13.125" style="1" customWidth="1"/>
    <col min="112" max="113" width="8.375" style="1" hidden="1" customWidth="1"/>
    <col min="114" max="114" width="7.5" style="1" hidden="1" customWidth="1"/>
    <col min="115" max="115" width="10.375" style="1" hidden="1" customWidth="1"/>
    <col min="116" max="116" width="11.125" style="1" hidden="1" customWidth="1"/>
    <col min="117" max="117" width="7.75" style="1" hidden="1" customWidth="1"/>
    <col min="118" max="119" width="8" style="1" hidden="1" customWidth="1"/>
    <col min="120" max="120" width="7.375" style="1" hidden="1" customWidth="1"/>
    <col min="121" max="122" width="8.625" style="1" hidden="1" customWidth="1"/>
    <col min="123" max="123" width="10.875" style="1" hidden="1" customWidth="1"/>
    <col min="124" max="125" width="8.125" style="1" hidden="1" customWidth="1"/>
    <col min="126" max="126" width="7.5" style="1" hidden="1" customWidth="1"/>
    <col min="127" max="127" width="11.875" style="1" hidden="1" customWidth="1"/>
    <col min="128" max="128" width="11" style="1" hidden="1" customWidth="1"/>
    <col min="129" max="129" width="13.375" style="1" hidden="1" customWidth="1"/>
    <col min="130" max="130" width="6.875" style="1" hidden="1" customWidth="1"/>
    <col min="131" max="131" width="14" style="1" customWidth="1"/>
    <col min="132" max="133" width="7.25" style="1" customWidth="1"/>
    <col min="134" max="134" width="10.125" style="1" customWidth="1"/>
    <col min="135" max="16384" width="9" style="1"/>
  </cols>
  <sheetData>
    <row r="1" spans="1:131" ht="27.75" customHeight="1">
      <c r="C1" s="273" t="s">
        <v>11</v>
      </c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3"/>
      <c r="P1" s="3"/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</row>
    <row r="2" spans="1:131" ht="34.5" customHeight="1">
      <c r="C2" s="274" t="s">
        <v>143</v>
      </c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Q2" s="5"/>
      <c r="R2" s="5"/>
      <c r="T2" s="275"/>
      <c r="U2" s="275"/>
      <c r="V2" s="275"/>
      <c r="W2" s="7"/>
      <c r="X2" s="7"/>
      <c r="AA2" s="6"/>
      <c r="AB2" s="7"/>
      <c r="AC2" s="7"/>
      <c r="AD2" s="7"/>
      <c r="AE2" s="7"/>
      <c r="AF2" s="6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131" ht="18" customHeight="1">
      <c r="C3" s="8"/>
      <c r="D3" s="8"/>
      <c r="E3" s="8"/>
      <c r="F3" s="32"/>
      <c r="G3" s="8"/>
      <c r="H3" s="8"/>
      <c r="I3" s="8"/>
      <c r="J3" s="8"/>
      <c r="K3" s="8"/>
      <c r="L3" s="274" t="s">
        <v>12</v>
      </c>
      <c r="M3" s="274"/>
      <c r="N3" s="274"/>
      <c r="O3" s="274"/>
      <c r="P3" s="8"/>
      <c r="Q3" s="5"/>
      <c r="R3" s="5"/>
      <c r="T3" s="7"/>
      <c r="U3" s="7"/>
      <c r="V3" s="7"/>
      <c r="W3" s="7"/>
      <c r="X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131" s="9" customFormat="1" ht="18" customHeight="1">
      <c r="A4" s="276" t="s">
        <v>6</v>
      </c>
      <c r="B4" s="251" t="s">
        <v>10</v>
      </c>
      <c r="C4" s="279" t="s">
        <v>4</v>
      </c>
      <c r="D4" s="279" t="s">
        <v>5</v>
      </c>
      <c r="E4" s="282" t="s">
        <v>13</v>
      </c>
      <c r="F4" s="283"/>
      <c r="G4" s="283"/>
      <c r="H4" s="283"/>
      <c r="I4" s="284"/>
      <c r="J4" s="291" t="s">
        <v>45</v>
      </c>
      <c r="K4" s="292"/>
      <c r="L4" s="292"/>
      <c r="M4" s="292"/>
      <c r="N4" s="293"/>
      <c r="O4" s="300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  <c r="AM4" s="301"/>
      <c r="AN4" s="301"/>
      <c r="AO4" s="301"/>
      <c r="AP4" s="301"/>
      <c r="AQ4" s="301"/>
      <c r="AR4" s="301"/>
      <c r="AS4" s="301"/>
      <c r="AT4" s="301"/>
      <c r="AU4" s="301"/>
      <c r="AV4" s="301"/>
      <c r="AW4" s="301"/>
      <c r="AX4" s="301"/>
      <c r="AY4" s="301"/>
      <c r="AZ4" s="301"/>
      <c r="BA4" s="301"/>
      <c r="BB4" s="301"/>
      <c r="BC4" s="301"/>
      <c r="BD4" s="301"/>
      <c r="BE4" s="301"/>
      <c r="BF4" s="301"/>
      <c r="BG4" s="301"/>
      <c r="BH4" s="301"/>
      <c r="BI4" s="301"/>
      <c r="BJ4" s="301"/>
      <c r="BK4" s="301"/>
      <c r="BL4" s="301"/>
      <c r="BM4" s="301"/>
      <c r="BN4" s="301"/>
      <c r="BO4" s="301"/>
      <c r="BP4" s="301"/>
      <c r="BQ4" s="301"/>
      <c r="BR4" s="301"/>
      <c r="BS4" s="301"/>
      <c r="BT4" s="301"/>
      <c r="BU4" s="301"/>
      <c r="BV4" s="301"/>
      <c r="BW4" s="301"/>
      <c r="BX4" s="301"/>
      <c r="BY4" s="301"/>
      <c r="BZ4" s="301"/>
      <c r="CA4" s="301"/>
      <c r="CB4" s="301"/>
      <c r="CC4" s="301"/>
      <c r="CD4" s="301"/>
      <c r="CE4" s="301"/>
      <c r="CF4" s="301"/>
      <c r="CG4" s="301"/>
      <c r="CH4" s="301"/>
      <c r="CI4" s="301"/>
      <c r="CJ4" s="301"/>
      <c r="CK4" s="301"/>
      <c r="CL4" s="301"/>
      <c r="CM4" s="301"/>
      <c r="CN4" s="301"/>
      <c r="CO4" s="301"/>
      <c r="CP4" s="301"/>
      <c r="CQ4" s="301"/>
      <c r="CR4" s="301"/>
      <c r="CS4" s="301"/>
      <c r="CT4" s="301"/>
      <c r="CU4" s="301"/>
      <c r="CV4" s="301"/>
      <c r="CW4" s="301"/>
      <c r="CX4" s="301"/>
      <c r="CY4" s="301"/>
      <c r="CZ4" s="301"/>
      <c r="DA4" s="301"/>
      <c r="DB4" s="301"/>
      <c r="DC4" s="301"/>
      <c r="DD4" s="301"/>
      <c r="DE4" s="302"/>
      <c r="DF4" s="303" t="s">
        <v>14</v>
      </c>
      <c r="DG4" s="304" t="s">
        <v>231</v>
      </c>
      <c r="DH4" s="313" t="s">
        <v>3</v>
      </c>
      <c r="DI4" s="313"/>
      <c r="DJ4" s="313"/>
      <c r="DK4" s="313"/>
      <c r="DL4" s="313"/>
      <c r="DM4" s="313"/>
      <c r="DN4" s="313"/>
      <c r="DO4" s="313"/>
      <c r="DP4" s="313"/>
      <c r="DQ4" s="313"/>
      <c r="DR4" s="313"/>
      <c r="DS4" s="313"/>
      <c r="DT4" s="313"/>
      <c r="DU4" s="313"/>
      <c r="DV4" s="313"/>
      <c r="DW4" s="313"/>
      <c r="DX4" s="313"/>
      <c r="DY4" s="313"/>
      <c r="DZ4" s="314" t="s">
        <v>16</v>
      </c>
      <c r="EA4" s="380" t="s">
        <v>232</v>
      </c>
    </row>
    <row r="5" spans="1:131" s="9" customFormat="1" ht="15" customHeight="1">
      <c r="A5" s="277"/>
      <c r="B5" s="252"/>
      <c r="C5" s="280"/>
      <c r="D5" s="280"/>
      <c r="E5" s="285"/>
      <c r="F5" s="286"/>
      <c r="G5" s="286"/>
      <c r="H5" s="286"/>
      <c r="I5" s="287"/>
      <c r="J5" s="294"/>
      <c r="K5" s="295"/>
      <c r="L5" s="295"/>
      <c r="M5" s="295"/>
      <c r="N5" s="296"/>
      <c r="O5" s="326" t="s">
        <v>7</v>
      </c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327"/>
      <c r="AQ5" s="327"/>
      <c r="AR5" s="327"/>
      <c r="AS5" s="327"/>
      <c r="AT5" s="327"/>
      <c r="AU5" s="328"/>
      <c r="AV5" s="329" t="s">
        <v>2</v>
      </c>
      <c r="AW5" s="329"/>
      <c r="AX5" s="329"/>
      <c r="AY5" s="329"/>
      <c r="AZ5" s="329"/>
      <c r="BA5" s="329"/>
      <c r="BB5" s="329"/>
      <c r="BC5" s="329"/>
      <c r="BD5" s="329"/>
      <c r="BE5" s="329"/>
      <c r="BF5" s="329"/>
      <c r="BG5" s="329"/>
      <c r="BH5" s="329"/>
      <c r="BI5" s="329"/>
      <c r="BJ5" s="329"/>
      <c r="BK5" s="330" t="s">
        <v>8</v>
      </c>
      <c r="BL5" s="331"/>
      <c r="BM5" s="331"/>
      <c r="BN5" s="334" t="s">
        <v>18</v>
      </c>
      <c r="BO5" s="335"/>
      <c r="BP5" s="335"/>
      <c r="BQ5" s="335"/>
      <c r="BR5" s="335"/>
      <c r="BS5" s="335"/>
      <c r="BT5" s="335"/>
      <c r="BU5" s="335"/>
      <c r="BV5" s="335"/>
      <c r="BW5" s="335"/>
      <c r="BX5" s="335"/>
      <c r="BY5" s="335"/>
      <c r="BZ5" s="335"/>
      <c r="CA5" s="335"/>
      <c r="CB5" s="335"/>
      <c r="CC5" s="335"/>
      <c r="CD5" s="336"/>
      <c r="CE5" s="337" t="s">
        <v>0</v>
      </c>
      <c r="CF5" s="338"/>
      <c r="CG5" s="338"/>
      <c r="CH5" s="338"/>
      <c r="CI5" s="338"/>
      <c r="CJ5" s="338"/>
      <c r="CK5" s="338"/>
      <c r="CL5" s="338"/>
      <c r="CM5" s="339"/>
      <c r="CN5" s="334" t="s">
        <v>1</v>
      </c>
      <c r="CO5" s="335"/>
      <c r="CP5" s="335"/>
      <c r="CQ5" s="335"/>
      <c r="CR5" s="335"/>
      <c r="CS5" s="335"/>
      <c r="CT5" s="335"/>
      <c r="CU5" s="335"/>
      <c r="CV5" s="335"/>
      <c r="CW5" s="329" t="s">
        <v>19</v>
      </c>
      <c r="CX5" s="329"/>
      <c r="CY5" s="329"/>
      <c r="CZ5" s="330" t="s">
        <v>20</v>
      </c>
      <c r="DA5" s="331"/>
      <c r="DB5" s="340"/>
      <c r="DC5" s="330" t="s">
        <v>21</v>
      </c>
      <c r="DD5" s="331"/>
      <c r="DE5" s="340"/>
      <c r="DF5" s="303"/>
      <c r="DG5" s="307"/>
      <c r="DH5" s="342"/>
      <c r="DI5" s="342"/>
      <c r="DJ5" s="343"/>
      <c r="DK5" s="343"/>
      <c r="DL5" s="343"/>
      <c r="DM5" s="343"/>
      <c r="DN5" s="330" t="s">
        <v>22</v>
      </c>
      <c r="DO5" s="331"/>
      <c r="DP5" s="340"/>
      <c r="DQ5" s="347"/>
      <c r="DR5" s="348"/>
      <c r="DS5" s="348"/>
      <c r="DT5" s="348"/>
      <c r="DU5" s="348"/>
      <c r="DV5" s="348"/>
      <c r="DW5" s="348"/>
      <c r="DX5" s="348"/>
      <c r="DY5" s="348"/>
      <c r="DZ5" s="315"/>
      <c r="EA5" s="380"/>
    </row>
    <row r="6" spans="1:131" s="9" customFormat="1" ht="119.25" customHeight="1">
      <c r="A6" s="277"/>
      <c r="B6" s="252"/>
      <c r="C6" s="280"/>
      <c r="D6" s="280"/>
      <c r="E6" s="288"/>
      <c r="F6" s="289"/>
      <c r="G6" s="289"/>
      <c r="H6" s="289"/>
      <c r="I6" s="290"/>
      <c r="J6" s="297"/>
      <c r="K6" s="298"/>
      <c r="L6" s="298"/>
      <c r="M6" s="298"/>
      <c r="N6" s="299"/>
      <c r="O6" s="349" t="s">
        <v>23</v>
      </c>
      <c r="P6" s="350"/>
      <c r="Q6" s="350"/>
      <c r="R6" s="350"/>
      <c r="S6" s="351"/>
      <c r="T6" s="352" t="s">
        <v>24</v>
      </c>
      <c r="U6" s="353"/>
      <c r="V6" s="353"/>
      <c r="W6" s="353"/>
      <c r="X6" s="354"/>
      <c r="Y6" s="352" t="s">
        <v>25</v>
      </c>
      <c r="Z6" s="353"/>
      <c r="AA6" s="353"/>
      <c r="AB6" s="353"/>
      <c r="AC6" s="354"/>
      <c r="AD6" s="352" t="s">
        <v>26</v>
      </c>
      <c r="AE6" s="353"/>
      <c r="AF6" s="353"/>
      <c r="AG6" s="353"/>
      <c r="AH6" s="354"/>
      <c r="AI6" s="352" t="s">
        <v>27</v>
      </c>
      <c r="AJ6" s="353"/>
      <c r="AK6" s="353"/>
      <c r="AL6" s="353"/>
      <c r="AM6" s="354"/>
      <c r="AN6" s="352" t="s">
        <v>28</v>
      </c>
      <c r="AO6" s="353"/>
      <c r="AP6" s="353"/>
      <c r="AQ6" s="353"/>
      <c r="AR6" s="354"/>
      <c r="AS6" s="355" t="s">
        <v>29</v>
      </c>
      <c r="AT6" s="355"/>
      <c r="AU6" s="355"/>
      <c r="AV6" s="356" t="s">
        <v>30</v>
      </c>
      <c r="AW6" s="357"/>
      <c r="AX6" s="357"/>
      <c r="AY6" s="356" t="s">
        <v>31</v>
      </c>
      <c r="AZ6" s="357"/>
      <c r="BA6" s="358"/>
      <c r="BB6" s="359" t="s">
        <v>32</v>
      </c>
      <c r="BC6" s="360"/>
      <c r="BD6" s="361"/>
      <c r="BE6" s="359" t="s">
        <v>33</v>
      </c>
      <c r="BF6" s="360"/>
      <c r="BG6" s="360"/>
      <c r="BH6" s="362" t="s">
        <v>34</v>
      </c>
      <c r="BI6" s="363"/>
      <c r="BJ6" s="363"/>
      <c r="BK6" s="332"/>
      <c r="BL6" s="333"/>
      <c r="BM6" s="333"/>
      <c r="BN6" s="364" t="s">
        <v>35</v>
      </c>
      <c r="BO6" s="365"/>
      <c r="BP6" s="365"/>
      <c r="BQ6" s="365"/>
      <c r="BR6" s="366"/>
      <c r="BS6" s="346" t="s">
        <v>36</v>
      </c>
      <c r="BT6" s="346"/>
      <c r="BU6" s="346"/>
      <c r="BV6" s="346" t="s">
        <v>37</v>
      </c>
      <c r="BW6" s="346"/>
      <c r="BX6" s="346"/>
      <c r="BY6" s="346" t="s">
        <v>38</v>
      </c>
      <c r="BZ6" s="346"/>
      <c r="CA6" s="346"/>
      <c r="CB6" s="346" t="s">
        <v>39</v>
      </c>
      <c r="CC6" s="346"/>
      <c r="CD6" s="346"/>
      <c r="CE6" s="346" t="s">
        <v>46</v>
      </c>
      <c r="CF6" s="346"/>
      <c r="CG6" s="346"/>
      <c r="CH6" s="337" t="s">
        <v>47</v>
      </c>
      <c r="CI6" s="338"/>
      <c r="CJ6" s="338"/>
      <c r="CK6" s="346" t="s">
        <v>40</v>
      </c>
      <c r="CL6" s="346"/>
      <c r="CM6" s="346"/>
      <c r="CN6" s="344" t="s">
        <v>41</v>
      </c>
      <c r="CO6" s="345"/>
      <c r="CP6" s="338"/>
      <c r="CQ6" s="346" t="s">
        <v>42</v>
      </c>
      <c r="CR6" s="346"/>
      <c r="CS6" s="346"/>
      <c r="CT6" s="337" t="s">
        <v>48</v>
      </c>
      <c r="CU6" s="338"/>
      <c r="CV6" s="338"/>
      <c r="CW6" s="329"/>
      <c r="CX6" s="329"/>
      <c r="CY6" s="329"/>
      <c r="CZ6" s="332"/>
      <c r="DA6" s="333"/>
      <c r="DB6" s="341"/>
      <c r="DC6" s="332"/>
      <c r="DD6" s="333"/>
      <c r="DE6" s="341"/>
      <c r="DF6" s="303"/>
      <c r="DG6" s="310"/>
      <c r="DH6" s="330" t="s">
        <v>49</v>
      </c>
      <c r="DI6" s="331"/>
      <c r="DJ6" s="340"/>
      <c r="DK6" s="330" t="s">
        <v>50</v>
      </c>
      <c r="DL6" s="331"/>
      <c r="DM6" s="340"/>
      <c r="DN6" s="332"/>
      <c r="DO6" s="333"/>
      <c r="DP6" s="341"/>
      <c r="DQ6" s="330" t="s">
        <v>51</v>
      </c>
      <c r="DR6" s="331"/>
      <c r="DS6" s="340"/>
      <c r="DT6" s="330" t="s">
        <v>52</v>
      </c>
      <c r="DU6" s="331"/>
      <c r="DV6" s="340"/>
      <c r="DW6" s="367" t="s">
        <v>53</v>
      </c>
      <c r="DX6" s="368"/>
      <c r="DY6" s="368"/>
      <c r="DZ6" s="316"/>
      <c r="EA6" s="380"/>
    </row>
    <row r="7" spans="1:131" s="10" customFormat="1" ht="36" customHeight="1">
      <c r="A7" s="277"/>
      <c r="B7" s="252"/>
      <c r="C7" s="280"/>
      <c r="D7" s="280"/>
      <c r="E7" s="369" t="s">
        <v>43</v>
      </c>
      <c r="F7" s="371" t="s">
        <v>55</v>
      </c>
      <c r="G7" s="372"/>
      <c r="H7" s="372"/>
      <c r="I7" s="373"/>
      <c r="J7" s="369" t="s">
        <v>43</v>
      </c>
      <c r="K7" s="371" t="s">
        <v>55</v>
      </c>
      <c r="L7" s="372"/>
      <c r="M7" s="372"/>
      <c r="N7" s="373"/>
      <c r="O7" s="369" t="s">
        <v>43</v>
      </c>
      <c r="P7" s="371" t="s">
        <v>55</v>
      </c>
      <c r="Q7" s="372"/>
      <c r="R7" s="372"/>
      <c r="S7" s="373"/>
      <c r="T7" s="369" t="s">
        <v>43</v>
      </c>
      <c r="U7" s="371" t="s">
        <v>55</v>
      </c>
      <c r="V7" s="372"/>
      <c r="W7" s="372"/>
      <c r="X7" s="373"/>
      <c r="Y7" s="369" t="s">
        <v>43</v>
      </c>
      <c r="Z7" s="371" t="s">
        <v>55</v>
      </c>
      <c r="AA7" s="372"/>
      <c r="AB7" s="372"/>
      <c r="AC7" s="373"/>
      <c r="AD7" s="369" t="s">
        <v>43</v>
      </c>
      <c r="AE7" s="371" t="s">
        <v>55</v>
      </c>
      <c r="AF7" s="372"/>
      <c r="AG7" s="372"/>
      <c r="AH7" s="373"/>
      <c r="AI7" s="369" t="s">
        <v>43</v>
      </c>
      <c r="AJ7" s="371" t="s">
        <v>55</v>
      </c>
      <c r="AK7" s="372"/>
      <c r="AL7" s="372"/>
      <c r="AM7" s="373"/>
      <c r="AN7" s="369" t="s">
        <v>43</v>
      </c>
      <c r="AO7" s="371" t="s">
        <v>55</v>
      </c>
      <c r="AP7" s="372"/>
      <c r="AQ7" s="372"/>
      <c r="AR7" s="373"/>
      <c r="AS7" s="369" t="s">
        <v>43</v>
      </c>
      <c r="AT7" s="374" t="s">
        <v>55</v>
      </c>
      <c r="AU7" s="375"/>
      <c r="AV7" s="369" t="s">
        <v>43</v>
      </c>
      <c r="AW7" s="374" t="s">
        <v>55</v>
      </c>
      <c r="AX7" s="375"/>
      <c r="AY7" s="369" t="s">
        <v>43</v>
      </c>
      <c r="AZ7" s="374" t="s">
        <v>55</v>
      </c>
      <c r="BA7" s="375"/>
      <c r="BB7" s="369" t="s">
        <v>43</v>
      </c>
      <c r="BC7" s="374" t="s">
        <v>55</v>
      </c>
      <c r="BD7" s="375"/>
      <c r="BE7" s="369" t="s">
        <v>43</v>
      </c>
      <c r="BF7" s="374" t="s">
        <v>55</v>
      </c>
      <c r="BG7" s="375"/>
      <c r="BH7" s="369" t="s">
        <v>43</v>
      </c>
      <c r="BI7" s="374" t="s">
        <v>55</v>
      </c>
      <c r="BJ7" s="375"/>
      <c r="BK7" s="369" t="s">
        <v>43</v>
      </c>
      <c r="BL7" s="374" t="s">
        <v>55</v>
      </c>
      <c r="BM7" s="375"/>
      <c r="BN7" s="369" t="s">
        <v>43</v>
      </c>
      <c r="BO7" s="374" t="s">
        <v>55</v>
      </c>
      <c r="BP7" s="376"/>
      <c r="BQ7" s="376"/>
      <c r="BR7" s="375"/>
      <c r="BS7" s="369" t="s">
        <v>43</v>
      </c>
      <c r="BT7" s="374" t="s">
        <v>55</v>
      </c>
      <c r="BU7" s="375"/>
      <c r="BV7" s="369" t="s">
        <v>43</v>
      </c>
      <c r="BW7" s="374" t="s">
        <v>55</v>
      </c>
      <c r="BX7" s="375"/>
      <c r="BY7" s="369" t="s">
        <v>43</v>
      </c>
      <c r="BZ7" s="374" t="s">
        <v>55</v>
      </c>
      <c r="CA7" s="375"/>
      <c r="CB7" s="369" t="s">
        <v>43</v>
      </c>
      <c r="CC7" s="374" t="s">
        <v>55</v>
      </c>
      <c r="CD7" s="375"/>
      <c r="CE7" s="369" t="s">
        <v>43</v>
      </c>
      <c r="CF7" s="374" t="s">
        <v>55</v>
      </c>
      <c r="CG7" s="375"/>
      <c r="CH7" s="369" t="s">
        <v>43</v>
      </c>
      <c r="CI7" s="374" t="s">
        <v>55</v>
      </c>
      <c r="CJ7" s="375"/>
      <c r="CK7" s="369" t="s">
        <v>43</v>
      </c>
      <c r="CL7" s="374" t="s">
        <v>55</v>
      </c>
      <c r="CM7" s="375"/>
      <c r="CN7" s="369" t="s">
        <v>43</v>
      </c>
      <c r="CO7" s="374" t="s">
        <v>55</v>
      </c>
      <c r="CP7" s="375"/>
      <c r="CQ7" s="369" t="s">
        <v>43</v>
      </c>
      <c r="CR7" s="374" t="s">
        <v>55</v>
      </c>
      <c r="CS7" s="375"/>
      <c r="CT7" s="369" t="s">
        <v>43</v>
      </c>
      <c r="CU7" s="374" t="s">
        <v>55</v>
      </c>
      <c r="CV7" s="375"/>
      <c r="CW7" s="369" t="s">
        <v>43</v>
      </c>
      <c r="CX7" s="374" t="s">
        <v>55</v>
      </c>
      <c r="CY7" s="375"/>
      <c r="CZ7" s="369" t="s">
        <v>43</v>
      </c>
      <c r="DA7" s="374" t="s">
        <v>55</v>
      </c>
      <c r="DB7" s="375"/>
      <c r="DC7" s="369" t="s">
        <v>43</v>
      </c>
      <c r="DD7" s="374" t="s">
        <v>55</v>
      </c>
      <c r="DE7" s="375"/>
      <c r="DF7" s="377" t="s">
        <v>9</v>
      </c>
      <c r="DG7" s="369" t="s">
        <v>43</v>
      </c>
      <c r="DH7" s="369" t="s">
        <v>43</v>
      </c>
      <c r="DI7" s="374" t="s">
        <v>55</v>
      </c>
      <c r="DJ7" s="375"/>
      <c r="DK7" s="369" t="s">
        <v>43</v>
      </c>
      <c r="DL7" s="374" t="s">
        <v>55</v>
      </c>
      <c r="DM7" s="375"/>
      <c r="DN7" s="369" t="s">
        <v>43</v>
      </c>
      <c r="DO7" s="374" t="s">
        <v>55</v>
      </c>
      <c r="DP7" s="375"/>
      <c r="DQ7" s="369" t="s">
        <v>43</v>
      </c>
      <c r="DR7" s="374" t="s">
        <v>55</v>
      </c>
      <c r="DS7" s="375"/>
      <c r="DT7" s="369" t="s">
        <v>43</v>
      </c>
      <c r="DU7" s="374" t="s">
        <v>55</v>
      </c>
      <c r="DV7" s="375"/>
      <c r="DW7" s="369" t="s">
        <v>43</v>
      </c>
      <c r="DX7" s="371" t="s">
        <v>55</v>
      </c>
      <c r="DY7" s="373"/>
      <c r="DZ7" s="314" t="s">
        <v>9</v>
      </c>
      <c r="EA7" s="369" t="s">
        <v>43</v>
      </c>
    </row>
    <row r="8" spans="1:131" s="27" customFormat="1" ht="101.25" customHeight="1">
      <c r="A8" s="278"/>
      <c r="B8" s="253"/>
      <c r="C8" s="281"/>
      <c r="D8" s="281"/>
      <c r="E8" s="370"/>
      <c r="F8" s="35" t="s">
        <v>144</v>
      </c>
      <c r="G8" s="26" t="str">
        <f>L8</f>
        <v xml:space="preserve">փաստ                   ( 1  ամիս)                                                                           </v>
      </c>
      <c r="H8" s="36" t="s">
        <v>145</v>
      </c>
      <c r="I8" s="26" t="s">
        <v>54</v>
      </c>
      <c r="J8" s="370"/>
      <c r="K8" s="35" t="str">
        <f>F8</f>
        <v>ծրագիր ( 1 ամիս)</v>
      </c>
      <c r="L8" s="26" t="s">
        <v>146</v>
      </c>
      <c r="M8" s="36" t="str">
        <f>H8</f>
        <v>կատ. %-ը 1 ամսվա  նկատմամբ</v>
      </c>
      <c r="N8" s="26" t="s">
        <v>54</v>
      </c>
      <c r="O8" s="370"/>
      <c r="P8" s="35" t="str">
        <f>K8</f>
        <v>ծրագիր ( 1 ամիս)</v>
      </c>
      <c r="Q8" s="26" t="str">
        <f>L8</f>
        <v xml:space="preserve">փաստ                   ( 1  ամիս)                                                                           </v>
      </c>
      <c r="R8" s="36" t="str">
        <f>M8</f>
        <v>կատ. %-ը 1 ամսվա  նկատմամբ</v>
      </c>
      <c r="S8" s="26" t="s">
        <v>54</v>
      </c>
      <c r="T8" s="370"/>
      <c r="U8" s="35" t="str">
        <f>P8</f>
        <v>ծրագիր ( 1 ամիս)</v>
      </c>
      <c r="V8" s="26" t="str">
        <f>Q8</f>
        <v xml:space="preserve">փաստ                   ( 1  ամիս)                                                                           </v>
      </c>
      <c r="W8" s="36" t="str">
        <f>R8</f>
        <v>կատ. %-ը 1 ամսվա  նկատմամբ</v>
      </c>
      <c r="X8" s="26" t="s">
        <v>54</v>
      </c>
      <c r="Y8" s="370"/>
      <c r="Z8" s="35" t="str">
        <f>U8</f>
        <v>ծրագիր ( 1 ամիս)</v>
      </c>
      <c r="AA8" s="26" t="str">
        <f>V8</f>
        <v xml:space="preserve">փաստ                   ( 1  ամիս)                                                                           </v>
      </c>
      <c r="AB8" s="36" t="str">
        <f>W8</f>
        <v>կատ. %-ը 1 ամսվա  նկատմամբ</v>
      </c>
      <c r="AC8" s="26" t="s">
        <v>54</v>
      </c>
      <c r="AD8" s="370"/>
      <c r="AE8" s="35" t="str">
        <f>Z8</f>
        <v>ծրագիր ( 1 ամիս)</v>
      </c>
      <c r="AF8" s="26" t="str">
        <f>AA8</f>
        <v xml:space="preserve">փաստ                   ( 1  ամիս)                                                                           </v>
      </c>
      <c r="AG8" s="36" t="str">
        <f>AB8</f>
        <v>կատ. %-ը 1 ամսվա  նկատմամբ</v>
      </c>
      <c r="AH8" s="26" t="s">
        <v>54</v>
      </c>
      <c r="AI8" s="370"/>
      <c r="AJ8" s="35" t="str">
        <f>AE8</f>
        <v>ծրագիր ( 1 ամիս)</v>
      </c>
      <c r="AK8" s="26" t="str">
        <f>AF8</f>
        <v xml:space="preserve">փաստ                   ( 1  ամիս)                                                                           </v>
      </c>
      <c r="AL8" s="26" t="str">
        <f>AG8</f>
        <v>կատ. %-ը 1 ամսվա  նկատմամբ</v>
      </c>
      <c r="AM8" s="26" t="s">
        <v>54</v>
      </c>
      <c r="AN8" s="370"/>
      <c r="AO8" s="35" t="str">
        <f>AJ8</f>
        <v>ծրագիր ( 1 ամիս)</v>
      </c>
      <c r="AP8" s="26" t="str">
        <f>AK8</f>
        <v xml:space="preserve">փաստ                   ( 1  ամիս)                                                                           </v>
      </c>
      <c r="AQ8" s="36" t="str">
        <f>AL8</f>
        <v>կատ. %-ը 1 ամսվա  նկատմամբ</v>
      </c>
      <c r="AR8" s="26" t="s">
        <v>54</v>
      </c>
      <c r="AS8" s="370"/>
      <c r="AT8" s="35" t="str">
        <f>AO8</f>
        <v>ծրագիր ( 1 ամիս)</v>
      </c>
      <c r="AU8" s="26" t="str">
        <f>AP8</f>
        <v xml:space="preserve">փաստ                   ( 1  ամիս)                                                                           </v>
      </c>
      <c r="AV8" s="370"/>
      <c r="AW8" s="35" t="str">
        <f>AT8</f>
        <v>ծրագիր ( 1 ամիս)</v>
      </c>
      <c r="AX8" s="26" t="str">
        <f>AU8</f>
        <v xml:space="preserve">փաստ                   ( 1  ամիս)                                                                           </v>
      </c>
      <c r="AY8" s="370"/>
      <c r="AZ8" s="35" t="str">
        <f>AW8</f>
        <v>ծրագիր ( 1 ամիս)</v>
      </c>
      <c r="BA8" s="26" t="str">
        <f>AX8</f>
        <v xml:space="preserve">փաստ                   ( 1  ամիս)                                                                           </v>
      </c>
      <c r="BB8" s="370"/>
      <c r="BC8" s="35" t="str">
        <f>AZ8</f>
        <v>ծրագիր ( 1 ամիս)</v>
      </c>
      <c r="BD8" s="26" t="str">
        <f>AX8</f>
        <v xml:space="preserve">փաստ                   ( 1  ամիս)                                                                           </v>
      </c>
      <c r="BE8" s="370"/>
      <c r="BF8" s="35" t="str">
        <f>BC8</f>
        <v>ծրագիր ( 1 ամիս)</v>
      </c>
      <c r="BG8" s="26" t="str">
        <f>BD8</f>
        <v xml:space="preserve">փաստ                   ( 1  ամիս)                                                                           </v>
      </c>
      <c r="BH8" s="370"/>
      <c r="BI8" s="35" t="str">
        <f>BF8</f>
        <v>ծրագիր ( 1 ամիս)</v>
      </c>
      <c r="BJ8" s="26" t="str">
        <f>BG8</f>
        <v xml:space="preserve">փաստ                   ( 1  ամիս)                                                                           </v>
      </c>
      <c r="BK8" s="370"/>
      <c r="BL8" s="35" t="str">
        <f>BI8</f>
        <v>ծրագիր ( 1 ամիս)</v>
      </c>
      <c r="BM8" s="26" t="str">
        <f>BG8</f>
        <v xml:space="preserve">փաստ                   ( 1  ամիս)                                                                           </v>
      </c>
      <c r="BN8" s="370"/>
      <c r="BO8" s="35" t="str">
        <f>BL8</f>
        <v>ծրագիր ( 1 ամիս)</v>
      </c>
      <c r="BP8" s="26" t="str">
        <f>BM8</f>
        <v xml:space="preserve">փաստ                   ( 1  ամիս)                                                                           </v>
      </c>
      <c r="BQ8" s="36" t="str">
        <f>AL8</f>
        <v>կատ. %-ը 1 ամսվա  նկատմամբ</v>
      </c>
      <c r="BR8" s="26" t="s">
        <v>54</v>
      </c>
      <c r="BS8" s="370"/>
      <c r="BT8" s="35" t="str">
        <f>BO8</f>
        <v>ծրագիր ( 1 ամիս)</v>
      </c>
      <c r="BU8" s="26" t="str">
        <f>BP8</f>
        <v xml:space="preserve">փաստ                   ( 1  ամիս)                                                                           </v>
      </c>
      <c r="BV8" s="370"/>
      <c r="BW8" s="35" t="str">
        <f>BT8</f>
        <v>ծրագիր ( 1 ամիս)</v>
      </c>
      <c r="BX8" s="26" t="str">
        <f>BU8</f>
        <v xml:space="preserve">փաստ                   ( 1  ամիս)                                                                           </v>
      </c>
      <c r="BY8" s="370"/>
      <c r="BZ8" s="35" t="str">
        <f>BW8</f>
        <v>ծրագիր ( 1 ամիս)</v>
      </c>
      <c r="CA8" s="26" t="str">
        <f>BX8</f>
        <v xml:space="preserve">փաստ                   ( 1  ամիս)                                                                           </v>
      </c>
      <c r="CB8" s="370"/>
      <c r="CC8" s="35" t="str">
        <f>BZ8</f>
        <v>ծրագիր ( 1 ամիս)</v>
      </c>
      <c r="CD8" s="26" t="str">
        <f>CA8</f>
        <v xml:space="preserve">փաստ                   ( 1  ամիս)                                                                           </v>
      </c>
      <c r="CE8" s="370"/>
      <c r="CF8" s="35" t="str">
        <f>CC8</f>
        <v>ծրագիր ( 1 ամիս)</v>
      </c>
      <c r="CG8" s="26" t="str">
        <f>CD8</f>
        <v xml:space="preserve">փաստ                   ( 1  ամիս)                                                                           </v>
      </c>
      <c r="CH8" s="370"/>
      <c r="CI8" s="35" t="str">
        <f>CF8</f>
        <v>ծրագիր ( 1 ամիս)</v>
      </c>
      <c r="CJ8" s="26" t="str">
        <f>CG8</f>
        <v xml:space="preserve">փաստ                   ( 1  ամիս)                                                                           </v>
      </c>
      <c r="CK8" s="370"/>
      <c r="CL8" s="35" t="str">
        <f>CI8</f>
        <v>ծրագիր ( 1 ամիս)</v>
      </c>
      <c r="CM8" s="26" t="str">
        <f>CJ8</f>
        <v xml:space="preserve">փաստ                   ( 1  ամիս)                                                                           </v>
      </c>
      <c r="CN8" s="370"/>
      <c r="CO8" s="35" t="str">
        <f>CL8</f>
        <v>ծրագիր ( 1 ամիս)</v>
      </c>
      <c r="CP8" s="26" t="str">
        <f>CM8</f>
        <v xml:space="preserve">փաստ                   ( 1  ամիս)                                                                           </v>
      </c>
      <c r="CQ8" s="370"/>
      <c r="CR8" s="35" t="str">
        <f>CO8</f>
        <v>ծրագիր ( 1 ամիս)</v>
      </c>
      <c r="CS8" s="26" t="str">
        <f>CP8</f>
        <v xml:space="preserve">փաստ                   ( 1  ամիս)                                                                           </v>
      </c>
      <c r="CT8" s="370"/>
      <c r="CU8" s="35" t="str">
        <f>CR8</f>
        <v>ծրագիր ( 1 ամիս)</v>
      </c>
      <c r="CV8" s="26" t="str">
        <f>CS8</f>
        <v xml:space="preserve">փաստ                   ( 1  ամիս)                                                                           </v>
      </c>
      <c r="CW8" s="370"/>
      <c r="CX8" s="35" t="str">
        <f>CU8</f>
        <v>ծրագիր ( 1 ամիս)</v>
      </c>
      <c r="CY8" s="26" t="str">
        <f>CV8</f>
        <v xml:space="preserve">փաստ                   ( 1  ամիս)                                                                           </v>
      </c>
      <c r="CZ8" s="370"/>
      <c r="DA8" s="35" t="str">
        <f>CX8</f>
        <v>ծրագիր ( 1 ամիս)</v>
      </c>
      <c r="DB8" s="26" t="str">
        <f>CY8</f>
        <v xml:space="preserve">փաստ                   ( 1  ամիս)                                                                           </v>
      </c>
      <c r="DC8" s="370"/>
      <c r="DD8" s="35" t="str">
        <f>DA8</f>
        <v>ծրագիր ( 1 ամիս)</v>
      </c>
      <c r="DE8" s="26" t="str">
        <f>DB8</f>
        <v xml:space="preserve">փաստ                   ( 1  ամիս)                                                                           </v>
      </c>
      <c r="DF8" s="377"/>
      <c r="DG8" s="370"/>
      <c r="DH8" s="370"/>
      <c r="DI8" s="35" t="e">
        <f>#REF!</f>
        <v>#REF!</v>
      </c>
      <c r="DJ8" s="26" t="e">
        <f>#REF!</f>
        <v>#REF!</v>
      </c>
      <c r="DK8" s="370"/>
      <c r="DL8" s="35" t="e">
        <f>DI8</f>
        <v>#REF!</v>
      </c>
      <c r="DM8" s="26" t="e">
        <f>DJ8</f>
        <v>#REF!</v>
      </c>
      <c r="DN8" s="370"/>
      <c r="DO8" s="35" t="e">
        <f>DL8</f>
        <v>#REF!</v>
      </c>
      <c r="DP8" s="26" t="e">
        <f>DM8</f>
        <v>#REF!</v>
      </c>
      <c r="DQ8" s="370"/>
      <c r="DR8" s="35" t="e">
        <f>DO8</f>
        <v>#REF!</v>
      </c>
      <c r="DS8" s="26" t="e">
        <f>DP8</f>
        <v>#REF!</v>
      </c>
      <c r="DT8" s="370"/>
      <c r="DU8" s="35" t="e">
        <f>DR8</f>
        <v>#REF!</v>
      </c>
      <c r="DV8" s="26" t="e">
        <f>DS8</f>
        <v>#REF!</v>
      </c>
      <c r="DW8" s="370"/>
      <c r="DX8" s="35" t="e">
        <f>DU8</f>
        <v>#REF!</v>
      </c>
      <c r="DY8" s="26" t="e">
        <f>DV8</f>
        <v>#REF!</v>
      </c>
      <c r="DZ8" s="316"/>
      <c r="EA8" s="370"/>
    </row>
    <row r="9" spans="1:131" s="31" customFormat="1" ht="15.6" customHeight="1">
      <c r="A9" s="28"/>
      <c r="B9" s="78">
        <v>1</v>
      </c>
      <c r="C9" s="30">
        <v>2</v>
      </c>
      <c r="D9" s="29">
        <v>3</v>
      </c>
      <c r="E9" s="30">
        <v>4</v>
      </c>
      <c r="F9" s="29">
        <v>5</v>
      </c>
      <c r="G9" s="30">
        <v>6</v>
      </c>
      <c r="H9" s="29">
        <v>7</v>
      </c>
      <c r="I9" s="30">
        <v>8</v>
      </c>
      <c r="J9" s="29">
        <v>9</v>
      </c>
      <c r="K9" s="30">
        <v>10</v>
      </c>
      <c r="L9" s="29">
        <v>11</v>
      </c>
      <c r="M9" s="30">
        <v>12</v>
      </c>
      <c r="N9" s="29">
        <v>13</v>
      </c>
      <c r="O9" s="30">
        <v>14</v>
      </c>
      <c r="P9" s="29">
        <v>15</v>
      </c>
      <c r="Q9" s="30">
        <v>16</v>
      </c>
      <c r="R9" s="29">
        <v>17</v>
      </c>
      <c r="S9" s="30">
        <v>18</v>
      </c>
      <c r="T9" s="29">
        <v>19</v>
      </c>
      <c r="U9" s="30">
        <v>20</v>
      </c>
      <c r="V9" s="29">
        <v>21</v>
      </c>
      <c r="W9" s="30">
        <v>22</v>
      </c>
      <c r="X9" s="29">
        <v>23</v>
      </c>
      <c r="Y9" s="30">
        <v>24</v>
      </c>
      <c r="Z9" s="29">
        <v>25</v>
      </c>
      <c r="AA9" s="30">
        <v>26</v>
      </c>
      <c r="AB9" s="29">
        <v>27</v>
      </c>
      <c r="AC9" s="30">
        <v>28</v>
      </c>
      <c r="AD9" s="29">
        <v>29</v>
      </c>
      <c r="AE9" s="30">
        <v>30</v>
      </c>
      <c r="AF9" s="29">
        <v>31</v>
      </c>
      <c r="AG9" s="30">
        <v>32</v>
      </c>
      <c r="AH9" s="29">
        <v>33</v>
      </c>
      <c r="AI9" s="30">
        <v>34</v>
      </c>
      <c r="AJ9" s="29">
        <v>35</v>
      </c>
      <c r="AK9" s="30">
        <v>36</v>
      </c>
      <c r="AL9" s="29">
        <v>37</v>
      </c>
      <c r="AM9" s="30">
        <v>38</v>
      </c>
      <c r="AN9" s="29">
        <v>39</v>
      </c>
      <c r="AO9" s="30">
        <v>40</v>
      </c>
      <c r="AP9" s="29">
        <v>41</v>
      </c>
      <c r="AQ9" s="30">
        <v>42</v>
      </c>
      <c r="AR9" s="29">
        <v>43</v>
      </c>
      <c r="AS9" s="30">
        <v>44</v>
      </c>
      <c r="AT9" s="29">
        <v>45</v>
      </c>
      <c r="AU9" s="30">
        <v>46</v>
      </c>
      <c r="AV9" s="29">
        <v>47</v>
      </c>
      <c r="AW9" s="30">
        <v>48</v>
      </c>
      <c r="AX9" s="29">
        <v>49</v>
      </c>
      <c r="AY9" s="30">
        <v>50</v>
      </c>
      <c r="AZ9" s="29">
        <v>51</v>
      </c>
      <c r="BA9" s="30">
        <v>52</v>
      </c>
      <c r="BB9" s="29">
        <v>53</v>
      </c>
      <c r="BC9" s="30">
        <v>54</v>
      </c>
      <c r="BD9" s="29">
        <v>55</v>
      </c>
      <c r="BE9" s="30">
        <v>56</v>
      </c>
      <c r="BF9" s="29">
        <v>57</v>
      </c>
      <c r="BG9" s="30">
        <v>58</v>
      </c>
      <c r="BH9" s="29">
        <v>59</v>
      </c>
      <c r="BI9" s="30">
        <v>60</v>
      </c>
      <c r="BJ9" s="29">
        <v>61</v>
      </c>
      <c r="BK9" s="30">
        <v>62</v>
      </c>
      <c r="BL9" s="29">
        <v>63</v>
      </c>
      <c r="BM9" s="30">
        <v>64</v>
      </c>
      <c r="BN9" s="29">
        <v>65</v>
      </c>
      <c r="BO9" s="30">
        <v>66</v>
      </c>
      <c r="BP9" s="29">
        <v>67</v>
      </c>
      <c r="BQ9" s="30">
        <v>68</v>
      </c>
      <c r="BR9" s="29">
        <v>69</v>
      </c>
      <c r="BS9" s="30">
        <v>70</v>
      </c>
      <c r="BT9" s="29">
        <v>71</v>
      </c>
      <c r="BU9" s="30">
        <v>72</v>
      </c>
      <c r="BV9" s="29">
        <v>73</v>
      </c>
      <c r="BW9" s="30">
        <v>74</v>
      </c>
      <c r="BX9" s="29">
        <v>75</v>
      </c>
      <c r="BY9" s="30">
        <v>76</v>
      </c>
      <c r="BZ9" s="29">
        <v>77</v>
      </c>
      <c r="CA9" s="30">
        <v>78</v>
      </c>
      <c r="CB9" s="29">
        <v>79</v>
      </c>
      <c r="CC9" s="30">
        <v>80</v>
      </c>
      <c r="CD9" s="29">
        <v>81</v>
      </c>
      <c r="CE9" s="30">
        <v>82</v>
      </c>
      <c r="CF9" s="29">
        <v>83</v>
      </c>
      <c r="CG9" s="30">
        <v>84</v>
      </c>
      <c r="CH9" s="29">
        <v>85</v>
      </c>
      <c r="CI9" s="30">
        <v>86</v>
      </c>
      <c r="CJ9" s="29">
        <v>87</v>
      </c>
      <c r="CK9" s="30">
        <v>88</v>
      </c>
      <c r="CL9" s="29">
        <v>89</v>
      </c>
      <c r="CM9" s="30">
        <v>90</v>
      </c>
      <c r="CN9" s="29">
        <v>91</v>
      </c>
      <c r="CO9" s="30">
        <v>92</v>
      </c>
      <c r="CP9" s="29">
        <v>93</v>
      </c>
      <c r="CQ9" s="30">
        <v>94</v>
      </c>
      <c r="CR9" s="29">
        <v>95</v>
      </c>
      <c r="CS9" s="30">
        <v>96</v>
      </c>
      <c r="CT9" s="29">
        <v>97</v>
      </c>
      <c r="CU9" s="30">
        <v>98</v>
      </c>
      <c r="CV9" s="29">
        <v>99</v>
      </c>
      <c r="CW9" s="30">
        <v>100</v>
      </c>
      <c r="CX9" s="29">
        <v>101</v>
      </c>
      <c r="CY9" s="30">
        <v>102</v>
      </c>
      <c r="CZ9" s="29">
        <v>103</v>
      </c>
      <c r="DA9" s="30">
        <v>104</v>
      </c>
      <c r="DB9" s="29">
        <v>105</v>
      </c>
      <c r="DC9" s="30">
        <v>106</v>
      </c>
      <c r="DD9" s="29">
        <v>107</v>
      </c>
      <c r="DE9" s="30">
        <v>108</v>
      </c>
      <c r="DF9" s="29">
        <v>109</v>
      </c>
      <c r="DG9" s="30">
        <v>110</v>
      </c>
      <c r="DH9" s="29">
        <v>113</v>
      </c>
      <c r="DI9" s="30">
        <v>114</v>
      </c>
      <c r="DJ9" s="29">
        <v>115</v>
      </c>
      <c r="DK9" s="30">
        <v>116</v>
      </c>
      <c r="DL9" s="29">
        <v>117</v>
      </c>
      <c r="DM9" s="30">
        <v>118</v>
      </c>
      <c r="DN9" s="29">
        <v>119</v>
      </c>
      <c r="DO9" s="30">
        <v>120</v>
      </c>
      <c r="DP9" s="29">
        <v>121</v>
      </c>
      <c r="DQ9" s="30">
        <v>122</v>
      </c>
      <c r="DR9" s="29">
        <v>123</v>
      </c>
      <c r="DS9" s="30">
        <v>124</v>
      </c>
      <c r="DT9" s="29">
        <v>125</v>
      </c>
      <c r="DU9" s="30">
        <v>126</v>
      </c>
      <c r="DV9" s="29">
        <v>127</v>
      </c>
      <c r="DW9" s="30">
        <v>128</v>
      </c>
      <c r="DX9" s="29">
        <v>129</v>
      </c>
      <c r="DY9" s="30">
        <v>130</v>
      </c>
      <c r="DZ9" s="29">
        <v>131</v>
      </c>
      <c r="EA9" s="30">
        <v>132</v>
      </c>
    </row>
    <row r="10" spans="1:131" s="14" customFormat="1" ht="20.25" customHeight="1">
      <c r="A10" s="21">
        <v>1</v>
      </c>
      <c r="B10" s="40" t="s">
        <v>56</v>
      </c>
      <c r="C10" s="38">
        <v>127573.1</v>
      </c>
      <c r="D10" s="38">
        <v>0</v>
      </c>
      <c r="E10" s="25">
        <f t="shared" ref="E10:E41" si="0">DG10+EA10-DW10</f>
        <v>584380.80000000005</v>
      </c>
      <c r="F10" s="33">
        <f>E10/12*1</f>
        <v>48698.400000000001</v>
      </c>
      <c r="G10" s="12" t="e">
        <f>#REF!+#REF!-DY10</f>
        <v>#REF!</v>
      </c>
      <c r="H10" s="12" t="e">
        <f>G10/F10*100</f>
        <v>#REF!</v>
      </c>
      <c r="I10" s="12" t="e">
        <f>G10/E10*100</f>
        <v>#REF!</v>
      </c>
      <c r="J10" s="12">
        <f t="shared" ref="J10:J73" si="1">T10+Y10+AD10+AI10+AN10+AS10+BK10+BS10+BV10+BY10+CB10+CE10+CK10+CN10+CT10+CW10+DC10</f>
        <v>305670</v>
      </c>
      <c r="K10" s="33">
        <f t="shared" ref="K10:K73" si="2">J10/12*1</f>
        <v>25472.5</v>
      </c>
      <c r="L10" s="12">
        <f>V10+AA10+AF10+AK10+AP10+AU10+BM10+BU10+BX10+CA10+CD10+CG10+CM10+CP10+CV10+CY10+DE10</f>
        <v>0</v>
      </c>
      <c r="M10" s="12">
        <f>L10/K10*100</f>
        <v>0</v>
      </c>
      <c r="N10" s="12">
        <f>L10/J10*100</f>
        <v>0</v>
      </c>
      <c r="O10" s="12">
        <f t="shared" ref="O10:O73" si="3">T10+AD10</f>
        <v>140000</v>
      </c>
      <c r="P10" s="33">
        <f t="shared" ref="P10:P73" si="4">O10/12*1</f>
        <v>11666.666666666666</v>
      </c>
      <c r="Q10" s="12">
        <f t="shared" ref="Q10:Q73" si="5">V10+AF10</f>
        <v>0</v>
      </c>
      <c r="R10" s="12">
        <f>Q10/P10*100</f>
        <v>0</v>
      </c>
      <c r="S10" s="11">
        <f>Q10/O10*100</f>
        <v>0</v>
      </c>
      <c r="T10" s="47">
        <v>60000</v>
      </c>
      <c r="U10" s="33">
        <f t="shared" ref="U10:U73" si="6">T10/12*1</f>
        <v>5000</v>
      </c>
      <c r="V10" s="47"/>
      <c r="W10" s="12">
        <f>V10/U10*100</f>
        <v>0</v>
      </c>
      <c r="X10" s="11">
        <f>V10/T10*100</f>
        <v>0</v>
      </c>
      <c r="Y10" s="47">
        <v>32000</v>
      </c>
      <c r="Z10" s="33">
        <f t="shared" ref="Z10:Z73" si="7">Y10/12*1</f>
        <v>2666.6666666666665</v>
      </c>
      <c r="AA10" s="47"/>
      <c r="AB10" s="12">
        <f>AA10/Z10*100</f>
        <v>0</v>
      </c>
      <c r="AC10" s="11">
        <f>AA10/Y10*100</f>
        <v>0</v>
      </c>
      <c r="AD10" s="47">
        <v>80000</v>
      </c>
      <c r="AE10" s="33">
        <f t="shared" ref="AE10:AE73" si="8">AD10/12*1</f>
        <v>6666.666666666667</v>
      </c>
      <c r="AF10" s="47"/>
      <c r="AG10" s="12">
        <f>AF10/AE10*100</f>
        <v>0</v>
      </c>
      <c r="AH10" s="11">
        <f>AF10/AD10*100</f>
        <v>0</v>
      </c>
      <c r="AI10" s="47">
        <v>18830</v>
      </c>
      <c r="AJ10" s="33">
        <f t="shared" ref="AJ10:AJ73" si="9">AI10/12*1</f>
        <v>1569.1666666666667</v>
      </c>
      <c r="AK10" s="47"/>
      <c r="AL10" s="12">
        <f>AK10/AJ10*100</f>
        <v>0</v>
      </c>
      <c r="AM10" s="11">
        <f>AK10/AI10*100</f>
        <v>0</v>
      </c>
      <c r="AN10" s="47">
        <v>14000</v>
      </c>
      <c r="AO10" s="33">
        <f t="shared" ref="AO10:AO73" si="10">AN10/12*1</f>
        <v>1166.6666666666667</v>
      </c>
      <c r="AP10" s="47"/>
      <c r="AQ10" s="12">
        <f>AP10/AO10*100</f>
        <v>0</v>
      </c>
      <c r="AR10" s="11">
        <f>AP10/AN10*100</f>
        <v>0</v>
      </c>
      <c r="AS10" s="38">
        <v>0</v>
      </c>
      <c r="AT10" s="33">
        <f t="shared" ref="AT10:AT73" si="11">AS10/12*1</f>
        <v>0</v>
      </c>
      <c r="AU10" s="47">
        <v>0</v>
      </c>
      <c r="AV10" s="38">
        <v>0</v>
      </c>
      <c r="AW10" s="33">
        <f t="shared" ref="AW10:AW73" si="12">AV10/12*1</f>
        <v>0</v>
      </c>
      <c r="AX10" s="47"/>
      <c r="AY10" s="48">
        <v>250120.2</v>
      </c>
      <c r="AZ10" s="33">
        <f t="shared" ref="AZ10:AZ73" si="13">AY10/12*1</f>
        <v>20843.350000000002</v>
      </c>
      <c r="BA10" s="47"/>
      <c r="BB10" s="38">
        <v>0</v>
      </c>
      <c r="BC10" s="33">
        <f t="shared" ref="BC10:BC73" si="14">BB10/12*1</f>
        <v>0</v>
      </c>
      <c r="BD10" s="13"/>
      <c r="BE10" s="42">
        <v>1633.6</v>
      </c>
      <c r="BF10" s="33">
        <f t="shared" ref="BF10:BF73" si="15">BE10/12*1</f>
        <v>136.13333333333333</v>
      </c>
      <c r="BG10" s="47"/>
      <c r="BH10" s="38">
        <v>0</v>
      </c>
      <c r="BI10" s="33">
        <f t="shared" ref="BI10:BI73" si="16">BH10/12*1</f>
        <v>0</v>
      </c>
      <c r="BJ10" s="47">
        <v>0</v>
      </c>
      <c r="BK10" s="38">
        <v>0</v>
      </c>
      <c r="BL10" s="33">
        <f t="shared" ref="BL10:BL73" si="17">BK10/12*1</f>
        <v>0</v>
      </c>
      <c r="BM10" s="47">
        <v>0</v>
      </c>
      <c r="BN10" s="12">
        <f t="shared" ref="BN10:BN73" si="18">BS10+BV10+BY10+CB10</f>
        <v>24500</v>
      </c>
      <c r="BO10" s="33">
        <f t="shared" ref="BO10:BO73" si="19">BN10/12*1</f>
        <v>2041.6666666666667</v>
      </c>
      <c r="BP10" s="12">
        <f t="shared" ref="BP10:BP73" si="20">BU10+BX10+CA10+CD10</f>
        <v>0</v>
      </c>
      <c r="BQ10" s="12">
        <f>BP10/BO10*100</f>
        <v>0</v>
      </c>
      <c r="BR10" s="11">
        <f>BP10/BN10*100</f>
        <v>0</v>
      </c>
      <c r="BS10" s="47">
        <v>15000</v>
      </c>
      <c r="BT10" s="33">
        <f t="shared" ref="BT10:BT73" si="21">BS10/12*1</f>
        <v>1250</v>
      </c>
      <c r="BU10" s="47"/>
      <c r="BV10" s="47">
        <v>0</v>
      </c>
      <c r="BW10" s="33">
        <f t="shared" ref="BW10:BW73" si="22">BV10/12*1</f>
        <v>0</v>
      </c>
      <c r="BX10" s="47"/>
      <c r="BY10" s="42">
        <v>8500</v>
      </c>
      <c r="BZ10" s="33">
        <f t="shared" ref="BZ10:BZ73" si="23">BY10/12*1</f>
        <v>708.33333333333337</v>
      </c>
      <c r="CA10" s="47"/>
      <c r="CB10" s="47">
        <v>1000</v>
      </c>
      <c r="CC10" s="33">
        <f t="shared" ref="CC10:CC73" si="24">CB10/12*1</f>
        <v>83.333333333333329</v>
      </c>
      <c r="CD10" s="47"/>
      <c r="CE10" s="11"/>
      <c r="CF10" s="33">
        <f t="shared" ref="CF10:CF73" si="25">CE10/12*1</f>
        <v>0</v>
      </c>
      <c r="CG10" s="47">
        <v>0</v>
      </c>
      <c r="CH10" s="42">
        <v>7357</v>
      </c>
      <c r="CI10" s="33">
        <f t="shared" ref="CI10:CI73" si="26">CH10/12*1</f>
        <v>613.08333333333337</v>
      </c>
      <c r="CJ10" s="47"/>
      <c r="CK10" s="38">
        <v>0</v>
      </c>
      <c r="CL10" s="33">
        <f t="shared" ref="CL10:CL73" si="27">CK10/12*1</f>
        <v>0</v>
      </c>
      <c r="CM10" s="47"/>
      <c r="CN10" s="47">
        <v>64340</v>
      </c>
      <c r="CO10" s="33">
        <f t="shared" ref="CO10:CO73" si="28">CN10/12*1</f>
        <v>5361.666666666667</v>
      </c>
      <c r="CP10" s="47"/>
      <c r="CQ10" s="47">
        <v>22500</v>
      </c>
      <c r="CR10" s="33">
        <f t="shared" ref="CR10:CR73" si="29">CQ10/12*1</f>
        <v>1875</v>
      </c>
      <c r="CS10" s="47"/>
      <c r="CT10" s="38">
        <v>10000</v>
      </c>
      <c r="CU10" s="33">
        <f t="shared" ref="CU10:CU73" si="30">CT10/12*1</f>
        <v>833.33333333333337</v>
      </c>
      <c r="CV10" s="47"/>
      <c r="CW10" s="42">
        <v>1000</v>
      </c>
      <c r="CX10" s="33">
        <f t="shared" ref="CX10:CX73" si="31">CW10/12*1</f>
        <v>83.333333333333329</v>
      </c>
      <c r="CY10" s="47"/>
      <c r="CZ10" s="42">
        <v>0</v>
      </c>
      <c r="DA10" s="33">
        <f t="shared" ref="DA10:DA73" si="32">CZ10/12*1</f>
        <v>0</v>
      </c>
      <c r="DB10" s="47"/>
      <c r="DC10" s="47">
        <v>1000</v>
      </c>
      <c r="DD10" s="33">
        <f t="shared" ref="DD10:DD73" si="33">DC10/12*1</f>
        <v>83.333333333333329</v>
      </c>
      <c r="DE10" s="47"/>
      <c r="DF10" s="47"/>
      <c r="DG10" s="12">
        <v>584380.80000000005</v>
      </c>
      <c r="DH10" s="42">
        <v>0</v>
      </c>
      <c r="DI10" s="33">
        <f t="shared" ref="DI10:DI73" si="34">DH10/12*1</f>
        <v>0</v>
      </c>
      <c r="DJ10" s="47"/>
      <c r="DK10" s="47">
        <v>0</v>
      </c>
      <c r="DL10" s="33">
        <f t="shared" ref="DL10:DL73" si="35">DK10/12*1</f>
        <v>0</v>
      </c>
      <c r="DM10" s="47"/>
      <c r="DN10" s="42">
        <v>0</v>
      </c>
      <c r="DO10" s="33">
        <f t="shared" ref="DO10:DO73" si="36">DN10/12*1</f>
        <v>0</v>
      </c>
      <c r="DP10" s="47">
        <v>0</v>
      </c>
      <c r="DQ10" s="47">
        <v>0</v>
      </c>
      <c r="DR10" s="33">
        <f t="shared" ref="DR10:DR73" si="37">DQ10/12*1</f>
        <v>0</v>
      </c>
      <c r="DS10" s="47"/>
      <c r="DT10" s="42">
        <v>0</v>
      </c>
      <c r="DU10" s="33">
        <f t="shared" ref="DU10:DU73" si="38">DT10/12*1</f>
        <v>0</v>
      </c>
      <c r="DV10" s="47">
        <v>0</v>
      </c>
      <c r="DW10" s="47">
        <v>0</v>
      </c>
      <c r="DX10" s="33">
        <f t="shared" ref="DX10:DX73" si="39">DW10/12*1</f>
        <v>0</v>
      </c>
      <c r="DY10" s="47"/>
      <c r="DZ10" s="47"/>
      <c r="EA10" s="12">
        <f>DH10+DK10+DN10+DQ10+DT10+DW10</f>
        <v>0</v>
      </c>
    </row>
    <row r="11" spans="1:131" s="14" customFormat="1" ht="20.25" customHeight="1">
      <c r="A11" s="21">
        <v>2</v>
      </c>
      <c r="B11" s="40" t="s">
        <v>57</v>
      </c>
      <c r="C11" s="38">
        <v>14963</v>
      </c>
      <c r="D11" s="38">
        <v>0</v>
      </c>
      <c r="E11" s="25">
        <f t="shared" si="0"/>
        <v>53725.799999999996</v>
      </c>
      <c r="F11" s="33">
        <f t="shared" ref="F11:F74" si="40">E11/12*1</f>
        <v>4477.1499999999996</v>
      </c>
      <c r="G11" s="12" t="e">
        <f>#REF!+#REF!-DY11</f>
        <v>#REF!</v>
      </c>
      <c r="H11" s="12" t="e">
        <f t="shared" ref="H11:H74" si="41">G11/F11*100</f>
        <v>#REF!</v>
      </c>
      <c r="I11" s="12" t="e">
        <f t="shared" ref="I11:I74" si="42">G11/E11*100</f>
        <v>#REF!</v>
      </c>
      <c r="J11" s="12">
        <f t="shared" si="1"/>
        <v>23843.299999999996</v>
      </c>
      <c r="K11" s="33">
        <f t="shared" si="2"/>
        <v>1986.9416666666664</v>
      </c>
      <c r="L11" s="12">
        <f t="shared" ref="L11:L74" si="43">V11+AA11+AF11+AK11+AP11+AU11+BM11+BU11+BX11+CA11+CD11+CG11+CM11+CP11+CV11+CY11+DE11</f>
        <v>0</v>
      </c>
      <c r="M11" s="12">
        <f t="shared" ref="M11:M74" si="44">L11/K11*100</f>
        <v>0</v>
      </c>
      <c r="N11" s="12">
        <f t="shared" ref="N11:N74" si="45">L11/J11*100</f>
        <v>0</v>
      </c>
      <c r="O11" s="12">
        <f t="shared" si="3"/>
        <v>11299.1</v>
      </c>
      <c r="P11" s="33">
        <f t="shared" si="4"/>
        <v>941.5916666666667</v>
      </c>
      <c r="Q11" s="12">
        <f t="shared" si="5"/>
        <v>0</v>
      </c>
      <c r="R11" s="12">
        <f t="shared" ref="R11:R74" si="46">Q11/P11*100</f>
        <v>0</v>
      </c>
      <c r="S11" s="11">
        <f t="shared" ref="S11:S74" si="47">Q11/O11*100</f>
        <v>0</v>
      </c>
      <c r="T11" s="47">
        <v>800</v>
      </c>
      <c r="U11" s="33">
        <f t="shared" si="6"/>
        <v>66.666666666666671</v>
      </c>
      <c r="V11" s="47"/>
      <c r="W11" s="12">
        <f t="shared" ref="W11:W74" si="48">V11/U11*100</f>
        <v>0</v>
      </c>
      <c r="X11" s="11">
        <f t="shared" ref="X11:X74" si="49">V11/T11*100</f>
        <v>0</v>
      </c>
      <c r="Y11" s="47">
        <v>5100</v>
      </c>
      <c r="Z11" s="33">
        <f t="shared" si="7"/>
        <v>425</v>
      </c>
      <c r="AA11" s="47"/>
      <c r="AB11" s="12">
        <f t="shared" ref="AB11:AB74" si="50">AA11/Z11*100</f>
        <v>0</v>
      </c>
      <c r="AC11" s="11">
        <f t="shared" ref="AC11:AC74" si="51">AA11/Y11*100</f>
        <v>0</v>
      </c>
      <c r="AD11" s="47">
        <v>10499.1</v>
      </c>
      <c r="AE11" s="33">
        <f t="shared" si="8"/>
        <v>874.92500000000007</v>
      </c>
      <c r="AF11" s="47"/>
      <c r="AG11" s="12">
        <f t="shared" ref="AG11:AG74" si="52">AF11/AE11*100</f>
        <v>0</v>
      </c>
      <c r="AH11" s="11">
        <f t="shared" ref="AH11:AH74" si="53">AF11/AD11*100</f>
        <v>0</v>
      </c>
      <c r="AI11" s="47">
        <v>123.6</v>
      </c>
      <c r="AJ11" s="33">
        <f t="shared" si="9"/>
        <v>10.299999999999999</v>
      </c>
      <c r="AK11" s="47"/>
      <c r="AL11" s="12">
        <f t="shared" ref="AL11:AL74" si="54">AK11/AJ11*100</f>
        <v>0</v>
      </c>
      <c r="AM11" s="11">
        <f t="shared" ref="AM11:AM74" si="55">AK11/AI11*100</f>
        <v>0</v>
      </c>
      <c r="AN11" s="47"/>
      <c r="AO11" s="33">
        <f t="shared" si="10"/>
        <v>0</v>
      </c>
      <c r="AP11" s="47"/>
      <c r="AQ11" s="12" t="e">
        <f t="shared" ref="AQ11:AQ74" si="56">AP11/AO11*100</f>
        <v>#DIV/0!</v>
      </c>
      <c r="AR11" s="11" t="e">
        <f t="shared" ref="AR11:AR74" si="57">AP11/AN11*100</f>
        <v>#DIV/0!</v>
      </c>
      <c r="AS11" s="38">
        <v>0</v>
      </c>
      <c r="AT11" s="33">
        <f t="shared" si="11"/>
        <v>0</v>
      </c>
      <c r="AU11" s="47">
        <v>0</v>
      </c>
      <c r="AV11" s="38">
        <v>0</v>
      </c>
      <c r="AW11" s="33">
        <f t="shared" si="12"/>
        <v>0</v>
      </c>
      <c r="AX11" s="47"/>
      <c r="AY11" s="48">
        <v>29882.5</v>
      </c>
      <c r="AZ11" s="33">
        <f t="shared" si="13"/>
        <v>2490.2083333333335</v>
      </c>
      <c r="BA11" s="47"/>
      <c r="BB11" s="38">
        <v>0</v>
      </c>
      <c r="BC11" s="33">
        <f t="shared" si="14"/>
        <v>0</v>
      </c>
      <c r="BD11" s="13"/>
      <c r="BE11" s="42">
        <v>0</v>
      </c>
      <c r="BF11" s="33">
        <f t="shared" si="15"/>
        <v>0</v>
      </c>
      <c r="BG11" s="47"/>
      <c r="BH11" s="38">
        <v>0</v>
      </c>
      <c r="BI11" s="33">
        <f t="shared" si="16"/>
        <v>0</v>
      </c>
      <c r="BJ11" s="47">
        <v>0</v>
      </c>
      <c r="BK11" s="38">
        <v>0</v>
      </c>
      <c r="BL11" s="33">
        <f t="shared" si="17"/>
        <v>0</v>
      </c>
      <c r="BM11" s="47">
        <v>0</v>
      </c>
      <c r="BN11" s="12">
        <f t="shared" si="18"/>
        <v>120.6</v>
      </c>
      <c r="BO11" s="33">
        <f t="shared" si="19"/>
        <v>10.049999999999999</v>
      </c>
      <c r="BP11" s="12">
        <f t="shared" si="20"/>
        <v>0</v>
      </c>
      <c r="BQ11" s="12">
        <f t="shared" ref="BQ11:BQ74" si="58">BP11/BO11*100</f>
        <v>0</v>
      </c>
      <c r="BR11" s="11">
        <f t="shared" ref="BR11:BR74" si="59">BP11/BN11*100</f>
        <v>0</v>
      </c>
      <c r="BS11" s="47">
        <v>120.6</v>
      </c>
      <c r="BT11" s="33">
        <f t="shared" si="21"/>
        <v>10.049999999999999</v>
      </c>
      <c r="BU11" s="47"/>
      <c r="BV11" s="47">
        <v>0</v>
      </c>
      <c r="BW11" s="33">
        <f t="shared" si="22"/>
        <v>0</v>
      </c>
      <c r="BX11" s="47"/>
      <c r="BY11" s="42">
        <v>0</v>
      </c>
      <c r="BZ11" s="33">
        <f t="shared" si="23"/>
        <v>0</v>
      </c>
      <c r="CA11" s="47"/>
      <c r="CB11" s="47">
        <v>0</v>
      </c>
      <c r="CC11" s="33">
        <f t="shared" si="24"/>
        <v>0</v>
      </c>
      <c r="CD11" s="47"/>
      <c r="CE11" s="11"/>
      <c r="CF11" s="33">
        <f t="shared" si="25"/>
        <v>0</v>
      </c>
      <c r="CG11" s="47">
        <v>0</v>
      </c>
      <c r="CH11" s="42">
        <v>0</v>
      </c>
      <c r="CI11" s="33">
        <f t="shared" si="26"/>
        <v>0</v>
      </c>
      <c r="CJ11" s="47"/>
      <c r="CK11" s="38">
        <v>0</v>
      </c>
      <c r="CL11" s="33">
        <f t="shared" si="27"/>
        <v>0</v>
      </c>
      <c r="CM11" s="47"/>
      <c r="CN11" s="47">
        <v>7200</v>
      </c>
      <c r="CO11" s="33">
        <f t="shared" si="28"/>
        <v>600</v>
      </c>
      <c r="CP11" s="47"/>
      <c r="CQ11" s="47">
        <v>1500</v>
      </c>
      <c r="CR11" s="33">
        <f t="shared" si="29"/>
        <v>125</v>
      </c>
      <c r="CS11" s="47"/>
      <c r="CT11" s="38">
        <v>0</v>
      </c>
      <c r="CU11" s="33">
        <f t="shared" si="30"/>
        <v>0</v>
      </c>
      <c r="CV11" s="47"/>
      <c r="CW11" s="42">
        <v>0</v>
      </c>
      <c r="CX11" s="33">
        <f t="shared" si="31"/>
        <v>0</v>
      </c>
      <c r="CY11" s="47"/>
      <c r="CZ11" s="42">
        <v>0</v>
      </c>
      <c r="DA11" s="33">
        <f t="shared" si="32"/>
        <v>0</v>
      </c>
      <c r="DB11" s="47"/>
      <c r="DC11" s="47">
        <v>0</v>
      </c>
      <c r="DD11" s="33">
        <f t="shared" si="33"/>
        <v>0</v>
      </c>
      <c r="DE11" s="47"/>
      <c r="DF11" s="47"/>
      <c r="DG11" s="12">
        <f t="shared" ref="DG11:DG74" si="60">T11+Y11+AD11+AI11+AN11+AS11+AV11+AY11+BB11+BE11+BH11+BK11+BS11+BV11+BY11+CB11+CE11+CH11+CK11+CN11+CT11+CW11+CZ11+DC11</f>
        <v>53725.799999999996</v>
      </c>
      <c r="DH11" s="42">
        <v>0</v>
      </c>
      <c r="DI11" s="33">
        <f t="shared" si="34"/>
        <v>0</v>
      </c>
      <c r="DJ11" s="47"/>
      <c r="DK11" s="47">
        <v>0</v>
      </c>
      <c r="DL11" s="33">
        <f t="shared" si="35"/>
        <v>0</v>
      </c>
      <c r="DM11" s="47"/>
      <c r="DN11" s="42">
        <v>0</v>
      </c>
      <c r="DO11" s="33">
        <f t="shared" si="36"/>
        <v>0</v>
      </c>
      <c r="DP11" s="47">
        <v>0</v>
      </c>
      <c r="DQ11" s="47">
        <v>0</v>
      </c>
      <c r="DR11" s="33">
        <f t="shared" si="37"/>
        <v>0</v>
      </c>
      <c r="DS11" s="47"/>
      <c r="DT11" s="42">
        <v>0</v>
      </c>
      <c r="DU11" s="33">
        <f t="shared" si="38"/>
        <v>0</v>
      </c>
      <c r="DV11" s="47">
        <v>0</v>
      </c>
      <c r="DW11" s="47">
        <v>3827.3</v>
      </c>
      <c r="DX11" s="33">
        <f t="shared" si="39"/>
        <v>318.94166666666666</v>
      </c>
      <c r="DY11" s="47"/>
      <c r="DZ11" s="47"/>
      <c r="EA11" s="12">
        <f t="shared" ref="EA11:EA74" si="61">DH11+DK11+DN11+DQ11+DT11+DW11</f>
        <v>3827.3</v>
      </c>
    </row>
    <row r="12" spans="1:131" s="14" customFormat="1" ht="20.25" customHeight="1">
      <c r="A12" s="21">
        <v>3</v>
      </c>
      <c r="B12" s="40" t="s">
        <v>58</v>
      </c>
      <c r="C12" s="38">
        <v>6127.3</v>
      </c>
      <c r="D12" s="38">
        <v>0</v>
      </c>
      <c r="E12" s="25">
        <f t="shared" si="0"/>
        <v>8975.7000000000007</v>
      </c>
      <c r="F12" s="33">
        <f t="shared" si="40"/>
        <v>747.97500000000002</v>
      </c>
      <c r="G12" s="12" t="e">
        <f>#REF!+#REF!-DY12</f>
        <v>#REF!</v>
      </c>
      <c r="H12" s="12" t="e">
        <f t="shared" si="41"/>
        <v>#REF!</v>
      </c>
      <c r="I12" s="12" t="e">
        <f t="shared" si="42"/>
        <v>#REF!</v>
      </c>
      <c r="J12" s="12">
        <f t="shared" si="1"/>
        <v>3718.6</v>
      </c>
      <c r="K12" s="33">
        <f t="shared" si="2"/>
        <v>309.88333333333333</v>
      </c>
      <c r="L12" s="12">
        <f t="shared" si="43"/>
        <v>0</v>
      </c>
      <c r="M12" s="12">
        <f t="shared" si="44"/>
        <v>0</v>
      </c>
      <c r="N12" s="12">
        <f t="shared" si="45"/>
        <v>0</v>
      </c>
      <c r="O12" s="12">
        <f t="shared" si="3"/>
        <v>2703.8999999999996</v>
      </c>
      <c r="P12" s="33">
        <f t="shared" si="4"/>
        <v>225.32499999999996</v>
      </c>
      <c r="Q12" s="12">
        <f t="shared" si="5"/>
        <v>0</v>
      </c>
      <c r="R12" s="12">
        <f t="shared" si="46"/>
        <v>0</v>
      </c>
      <c r="S12" s="11">
        <f t="shared" si="47"/>
        <v>0</v>
      </c>
      <c r="T12" s="47">
        <v>1199.3</v>
      </c>
      <c r="U12" s="33">
        <f t="shared" si="6"/>
        <v>99.941666666666663</v>
      </c>
      <c r="V12" s="47"/>
      <c r="W12" s="12">
        <f t="shared" si="48"/>
        <v>0</v>
      </c>
      <c r="X12" s="11">
        <f t="shared" si="49"/>
        <v>0</v>
      </c>
      <c r="Y12" s="47">
        <v>633.6</v>
      </c>
      <c r="Z12" s="33">
        <f t="shared" si="7"/>
        <v>52.800000000000004</v>
      </c>
      <c r="AA12" s="47"/>
      <c r="AB12" s="12">
        <f t="shared" si="50"/>
        <v>0</v>
      </c>
      <c r="AC12" s="11">
        <f t="shared" si="51"/>
        <v>0</v>
      </c>
      <c r="AD12" s="47">
        <v>1504.6</v>
      </c>
      <c r="AE12" s="33">
        <f t="shared" si="8"/>
        <v>125.38333333333333</v>
      </c>
      <c r="AF12" s="47"/>
      <c r="AG12" s="12">
        <f t="shared" si="52"/>
        <v>0</v>
      </c>
      <c r="AH12" s="11">
        <f t="shared" si="53"/>
        <v>0</v>
      </c>
      <c r="AI12" s="47">
        <v>8</v>
      </c>
      <c r="AJ12" s="33">
        <f t="shared" si="9"/>
        <v>0.66666666666666663</v>
      </c>
      <c r="AK12" s="47"/>
      <c r="AL12" s="12">
        <f t="shared" si="54"/>
        <v>0</v>
      </c>
      <c r="AM12" s="11">
        <f t="shared" si="55"/>
        <v>0</v>
      </c>
      <c r="AN12" s="47"/>
      <c r="AO12" s="33">
        <f t="shared" si="10"/>
        <v>0</v>
      </c>
      <c r="AP12" s="47"/>
      <c r="AQ12" s="12" t="e">
        <f t="shared" si="56"/>
        <v>#DIV/0!</v>
      </c>
      <c r="AR12" s="11" t="e">
        <f t="shared" si="57"/>
        <v>#DIV/0!</v>
      </c>
      <c r="AS12" s="38">
        <v>0</v>
      </c>
      <c r="AT12" s="33">
        <f t="shared" si="11"/>
        <v>0</v>
      </c>
      <c r="AU12" s="47">
        <v>0</v>
      </c>
      <c r="AV12" s="38">
        <v>0</v>
      </c>
      <c r="AW12" s="33">
        <f t="shared" si="12"/>
        <v>0</v>
      </c>
      <c r="AX12" s="47"/>
      <c r="AY12" s="48">
        <v>5257.1</v>
      </c>
      <c r="AZ12" s="33">
        <f t="shared" si="13"/>
        <v>438.0916666666667</v>
      </c>
      <c r="BA12" s="47"/>
      <c r="BB12" s="38">
        <v>0</v>
      </c>
      <c r="BC12" s="33">
        <f t="shared" si="14"/>
        <v>0</v>
      </c>
      <c r="BD12" s="13"/>
      <c r="BE12" s="42">
        <v>0</v>
      </c>
      <c r="BF12" s="33">
        <f t="shared" si="15"/>
        <v>0</v>
      </c>
      <c r="BG12" s="47"/>
      <c r="BH12" s="38">
        <v>0</v>
      </c>
      <c r="BI12" s="33">
        <f t="shared" si="16"/>
        <v>0</v>
      </c>
      <c r="BJ12" s="47">
        <v>0</v>
      </c>
      <c r="BK12" s="38">
        <v>0</v>
      </c>
      <c r="BL12" s="33">
        <f t="shared" si="17"/>
        <v>0</v>
      </c>
      <c r="BM12" s="47">
        <v>0</v>
      </c>
      <c r="BN12" s="12">
        <f t="shared" si="18"/>
        <v>373.09999999999997</v>
      </c>
      <c r="BO12" s="33">
        <f t="shared" si="19"/>
        <v>31.091666666666665</v>
      </c>
      <c r="BP12" s="12">
        <f t="shared" si="20"/>
        <v>0</v>
      </c>
      <c r="BQ12" s="12">
        <f t="shared" si="58"/>
        <v>0</v>
      </c>
      <c r="BR12" s="11">
        <f t="shared" si="59"/>
        <v>0</v>
      </c>
      <c r="BS12" s="47">
        <v>2.7</v>
      </c>
      <c r="BT12" s="33">
        <f t="shared" si="21"/>
        <v>0.22500000000000001</v>
      </c>
      <c r="BU12" s="47"/>
      <c r="BV12" s="47">
        <v>370.4</v>
      </c>
      <c r="BW12" s="33">
        <f t="shared" si="22"/>
        <v>30.866666666666664</v>
      </c>
      <c r="BX12" s="47"/>
      <c r="BY12" s="42">
        <v>0</v>
      </c>
      <c r="BZ12" s="33">
        <f t="shared" si="23"/>
        <v>0</v>
      </c>
      <c r="CA12" s="47"/>
      <c r="CB12" s="47">
        <v>0</v>
      </c>
      <c r="CC12" s="33">
        <f t="shared" si="24"/>
        <v>0</v>
      </c>
      <c r="CD12" s="47"/>
      <c r="CE12" s="11"/>
      <c r="CF12" s="33">
        <f t="shared" si="25"/>
        <v>0</v>
      </c>
      <c r="CG12" s="47">
        <v>0</v>
      </c>
      <c r="CH12" s="42">
        <v>0</v>
      </c>
      <c r="CI12" s="33">
        <f t="shared" si="26"/>
        <v>0</v>
      </c>
      <c r="CJ12" s="47"/>
      <c r="CK12" s="38">
        <v>0</v>
      </c>
      <c r="CL12" s="33">
        <f t="shared" si="27"/>
        <v>0</v>
      </c>
      <c r="CM12" s="47"/>
      <c r="CN12" s="47">
        <v>0</v>
      </c>
      <c r="CO12" s="33">
        <f t="shared" si="28"/>
        <v>0</v>
      </c>
      <c r="CP12" s="47"/>
      <c r="CQ12" s="47">
        <v>0</v>
      </c>
      <c r="CR12" s="33">
        <f t="shared" si="29"/>
        <v>0</v>
      </c>
      <c r="CS12" s="47"/>
      <c r="CT12" s="38">
        <v>0</v>
      </c>
      <c r="CU12" s="33">
        <f t="shared" si="30"/>
        <v>0</v>
      </c>
      <c r="CV12" s="47"/>
      <c r="CW12" s="42">
        <v>0</v>
      </c>
      <c r="CX12" s="33">
        <f t="shared" si="31"/>
        <v>0</v>
      </c>
      <c r="CY12" s="47"/>
      <c r="CZ12" s="42">
        <v>0</v>
      </c>
      <c r="DA12" s="33">
        <f t="shared" si="32"/>
        <v>0</v>
      </c>
      <c r="DB12" s="47"/>
      <c r="DC12" s="47">
        <v>0</v>
      </c>
      <c r="DD12" s="33">
        <f t="shared" si="33"/>
        <v>0</v>
      </c>
      <c r="DE12" s="47"/>
      <c r="DF12" s="47"/>
      <c r="DG12" s="12">
        <f t="shared" si="60"/>
        <v>8975.7000000000007</v>
      </c>
      <c r="DH12" s="42">
        <v>0</v>
      </c>
      <c r="DI12" s="33">
        <f t="shared" si="34"/>
        <v>0</v>
      </c>
      <c r="DJ12" s="47"/>
      <c r="DK12" s="47">
        <v>0</v>
      </c>
      <c r="DL12" s="33">
        <f t="shared" si="35"/>
        <v>0</v>
      </c>
      <c r="DM12" s="47"/>
      <c r="DN12" s="42">
        <v>0</v>
      </c>
      <c r="DO12" s="33">
        <f t="shared" si="36"/>
        <v>0</v>
      </c>
      <c r="DP12" s="47">
        <v>0</v>
      </c>
      <c r="DQ12" s="47">
        <v>0</v>
      </c>
      <c r="DR12" s="33">
        <f t="shared" si="37"/>
        <v>0</v>
      </c>
      <c r="DS12" s="47"/>
      <c r="DT12" s="42">
        <v>0</v>
      </c>
      <c r="DU12" s="33">
        <f t="shared" si="38"/>
        <v>0</v>
      </c>
      <c r="DV12" s="47">
        <v>0</v>
      </c>
      <c r="DW12" s="47">
        <v>468.1</v>
      </c>
      <c r="DX12" s="33">
        <f t="shared" si="39"/>
        <v>39.008333333333333</v>
      </c>
      <c r="DY12" s="47"/>
      <c r="DZ12" s="47"/>
      <c r="EA12" s="12">
        <f t="shared" si="61"/>
        <v>468.1</v>
      </c>
    </row>
    <row r="13" spans="1:131" s="14" customFormat="1" ht="20.25" customHeight="1">
      <c r="A13" s="21">
        <v>4</v>
      </c>
      <c r="B13" s="40" t="s">
        <v>59</v>
      </c>
      <c r="C13" s="38">
        <v>7532</v>
      </c>
      <c r="D13" s="38">
        <v>0</v>
      </c>
      <c r="E13" s="25">
        <f t="shared" si="0"/>
        <v>25319.599999999999</v>
      </c>
      <c r="F13" s="33">
        <f t="shared" si="40"/>
        <v>2109.9666666666667</v>
      </c>
      <c r="G13" s="12" t="e">
        <f>#REF!+#REF!-DY13</f>
        <v>#REF!</v>
      </c>
      <c r="H13" s="12" t="e">
        <f t="shared" si="41"/>
        <v>#REF!</v>
      </c>
      <c r="I13" s="12" t="e">
        <f t="shared" si="42"/>
        <v>#REF!</v>
      </c>
      <c r="J13" s="12">
        <f t="shared" si="1"/>
        <v>3967</v>
      </c>
      <c r="K13" s="33">
        <f t="shared" si="2"/>
        <v>330.58333333333331</v>
      </c>
      <c r="L13" s="12">
        <f t="shared" si="43"/>
        <v>0</v>
      </c>
      <c r="M13" s="12">
        <f t="shared" si="44"/>
        <v>0</v>
      </c>
      <c r="N13" s="12">
        <f t="shared" si="45"/>
        <v>0</v>
      </c>
      <c r="O13" s="12">
        <f t="shared" si="3"/>
        <v>1889</v>
      </c>
      <c r="P13" s="33">
        <f t="shared" si="4"/>
        <v>157.41666666666666</v>
      </c>
      <c r="Q13" s="12">
        <f t="shared" si="5"/>
        <v>0</v>
      </c>
      <c r="R13" s="12">
        <f t="shared" si="46"/>
        <v>0</v>
      </c>
      <c r="S13" s="11">
        <f t="shared" si="47"/>
        <v>0</v>
      </c>
      <c r="T13" s="47">
        <v>47</v>
      </c>
      <c r="U13" s="33">
        <f t="shared" si="6"/>
        <v>3.9166666666666665</v>
      </c>
      <c r="V13" s="47"/>
      <c r="W13" s="12">
        <f t="shared" si="48"/>
        <v>0</v>
      </c>
      <c r="X13" s="11">
        <f t="shared" si="49"/>
        <v>0</v>
      </c>
      <c r="Y13" s="47">
        <v>1413</v>
      </c>
      <c r="Z13" s="33">
        <f t="shared" si="7"/>
        <v>117.75</v>
      </c>
      <c r="AA13" s="47"/>
      <c r="AB13" s="12">
        <f t="shared" si="50"/>
        <v>0</v>
      </c>
      <c r="AC13" s="11">
        <f t="shared" si="51"/>
        <v>0</v>
      </c>
      <c r="AD13" s="47">
        <v>1842</v>
      </c>
      <c r="AE13" s="33">
        <f t="shared" si="8"/>
        <v>153.5</v>
      </c>
      <c r="AF13" s="47"/>
      <c r="AG13" s="12">
        <f t="shared" si="52"/>
        <v>0</v>
      </c>
      <c r="AH13" s="11">
        <f t="shared" si="53"/>
        <v>0</v>
      </c>
      <c r="AI13" s="47">
        <v>58</v>
      </c>
      <c r="AJ13" s="33">
        <f t="shared" si="9"/>
        <v>4.833333333333333</v>
      </c>
      <c r="AK13" s="47"/>
      <c r="AL13" s="12">
        <f t="shared" si="54"/>
        <v>0</v>
      </c>
      <c r="AM13" s="11">
        <f t="shared" si="55"/>
        <v>0</v>
      </c>
      <c r="AN13" s="47"/>
      <c r="AO13" s="33">
        <f t="shared" si="10"/>
        <v>0</v>
      </c>
      <c r="AP13" s="47"/>
      <c r="AQ13" s="12" t="e">
        <f t="shared" si="56"/>
        <v>#DIV/0!</v>
      </c>
      <c r="AR13" s="11" t="e">
        <f t="shared" si="57"/>
        <v>#DIV/0!</v>
      </c>
      <c r="AS13" s="38">
        <v>0</v>
      </c>
      <c r="AT13" s="33">
        <f t="shared" si="11"/>
        <v>0</v>
      </c>
      <c r="AU13" s="47">
        <v>0</v>
      </c>
      <c r="AV13" s="38">
        <v>0</v>
      </c>
      <c r="AW13" s="33">
        <f t="shared" si="12"/>
        <v>0</v>
      </c>
      <c r="AX13" s="47"/>
      <c r="AY13" s="48">
        <v>21352.6</v>
      </c>
      <c r="AZ13" s="33">
        <f t="shared" si="13"/>
        <v>1779.3833333333332</v>
      </c>
      <c r="BA13" s="47"/>
      <c r="BB13" s="38">
        <v>0</v>
      </c>
      <c r="BC13" s="33">
        <f t="shared" si="14"/>
        <v>0</v>
      </c>
      <c r="BD13" s="13"/>
      <c r="BE13" s="42">
        <v>0</v>
      </c>
      <c r="BF13" s="33">
        <f t="shared" si="15"/>
        <v>0</v>
      </c>
      <c r="BG13" s="47"/>
      <c r="BH13" s="38">
        <v>0</v>
      </c>
      <c r="BI13" s="33">
        <f t="shared" si="16"/>
        <v>0</v>
      </c>
      <c r="BJ13" s="47">
        <v>0</v>
      </c>
      <c r="BK13" s="38">
        <v>0</v>
      </c>
      <c r="BL13" s="33">
        <f t="shared" si="17"/>
        <v>0</v>
      </c>
      <c r="BM13" s="47">
        <v>0</v>
      </c>
      <c r="BN13" s="12">
        <f t="shared" si="18"/>
        <v>607</v>
      </c>
      <c r="BO13" s="33">
        <f t="shared" si="19"/>
        <v>50.583333333333336</v>
      </c>
      <c r="BP13" s="12">
        <f t="shared" si="20"/>
        <v>0</v>
      </c>
      <c r="BQ13" s="12">
        <f t="shared" si="58"/>
        <v>0</v>
      </c>
      <c r="BR13" s="11">
        <f t="shared" si="59"/>
        <v>0</v>
      </c>
      <c r="BS13" s="47">
        <v>189</v>
      </c>
      <c r="BT13" s="33">
        <f t="shared" si="21"/>
        <v>15.75</v>
      </c>
      <c r="BU13" s="47"/>
      <c r="BV13" s="47">
        <v>58</v>
      </c>
      <c r="BW13" s="33">
        <f t="shared" si="22"/>
        <v>4.833333333333333</v>
      </c>
      <c r="BX13" s="47"/>
      <c r="BY13" s="42">
        <v>360</v>
      </c>
      <c r="BZ13" s="33">
        <f t="shared" si="23"/>
        <v>30</v>
      </c>
      <c r="CA13" s="47"/>
      <c r="CB13" s="47">
        <v>0</v>
      </c>
      <c r="CC13" s="33">
        <f t="shared" si="24"/>
        <v>0</v>
      </c>
      <c r="CD13" s="47"/>
      <c r="CE13" s="11"/>
      <c r="CF13" s="33">
        <f t="shared" si="25"/>
        <v>0</v>
      </c>
      <c r="CG13" s="47">
        <v>0</v>
      </c>
      <c r="CH13" s="42">
        <v>0</v>
      </c>
      <c r="CI13" s="33">
        <f t="shared" si="26"/>
        <v>0</v>
      </c>
      <c r="CJ13" s="47"/>
      <c r="CK13" s="38">
        <v>0</v>
      </c>
      <c r="CL13" s="33">
        <f t="shared" si="27"/>
        <v>0</v>
      </c>
      <c r="CM13" s="47"/>
      <c r="CN13" s="47">
        <v>0</v>
      </c>
      <c r="CO13" s="33">
        <f t="shared" si="28"/>
        <v>0</v>
      </c>
      <c r="CP13" s="47"/>
      <c r="CQ13" s="47">
        <v>0</v>
      </c>
      <c r="CR13" s="33">
        <f t="shared" si="29"/>
        <v>0</v>
      </c>
      <c r="CS13" s="47"/>
      <c r="CT13" s="38">
        <v>0</v>
      </c>
      <c r="CU13" s="33">
        <f t="shared" si="30"/>
        <v>0</v>
      </c>
      <c r="CV13" s="47"/>
      <c r="CW13" s="42">
        <v>0</v>
      </c>
      <c r="CX13" s="33">
        <f t="shared" si="31"/>
        <v>0</v>
      </c>
      <c r="CY13" s="47"/>
      <c r="CZ13" s="42">
        <v>0</v>
      </c>
      <c r="DA13" s="33">
        <f t="shared" si="32"/>
        <v>0</v>
      </c>
      <c r="DB13" s="47"/>
      <c r="DC13" s="47">
        <v>0</v>
      </c>
      <c r="DD13" s="33">
        <f t="shared" si="33"/>
        <v>0</v>
      </c>
      <c r="DE13" s="47"/>
      <c r="DF13" s="47"/>
      <c r="DG13" s="12">
        <f t="shared" si="60"/>
        <v>25319.599999999999</v>
      </c>
      <c r="DH13" s="42">
        <v>0</v>
      </c>
      <c r="DI13" s="33">
        <f t="shared" si="34"/>
        <v>0</v>
      </c>
      <c r="DJ13" s="47"/>
      <c r="DK13" s="47">
        <v>0</v>
      </c>
      <c r="DL13" s="33">
        <f t="shared" si="35"/>
        <v>0</v>
      </c>
      <c r="DM13" s="47"/>
      <c r="DN13" s="42">
        <v>0</v>
      </c>
      <c r="DO13" s="33">
        <f t="shared" si="36"/>
        <v>0</v>
      </c>
      <c r="DP13" s="47">
        <v>0</v>
      </c>
      <c r="DQ13" s="47">
        <v>0</v>
      </c>
      <c r="DR13" s="33">
        <f t="shared" si="37"/>
        <v>0</v>
      </c>
      <c r="DS13" s="47"/>
      <c r="DT13" s="42">
        <v>0</v>
      </c>
      <c r="DU13" s="33">
        <f t="shared" si="38"/>
        <v>0</v>
      </c>
      <c r="DV13" s="47">
        <v>0</v>
      </c>
      <c r="DW13" s="47">
        <v>1270</v>
      </c>
      <c r="DX13" s="33">
        <f t="shared" si="39"/>
        <v>105.83333333333333</v>
      </c>
      <c r="DY13" s="47"/>
      <c r="DZ13" s="47"/>
      <c r="EA13" s="12">
        <f t="shared" si="61"/>
        <v>1270</v>
      </c>
    </row>
    <row r="14" spans="1:131" s="14" customFormat="1" ht="20.25" customHeight="1">
      <c r="A14" s="21">
        <v>5</v>
      </c>
      <c r="B14" s="40" t="s">
        <v>60</v>
      </c>
      <c r="C14" s="38">
        <v>10929.9</v>
      </c>
      <c r="D14" s="38">
        <v>0</v>
      </c>
      <c r="E14" s="25">
        <f t="shared" si="0"/>
        <v>31401.600000000006</v>
      </c>
      <c r="F14" s="33">
        <f t="shared" si="40"/>
        <v>2616.8000000000006</v>
      </c>
      <c r="G14" s="12" t="e">
        <f>#REF!+#REF!-DY14</f>
        <v>#REF!</v>
      </c>
      <c r="H14" s="12" t="e">
        <f t="shared" si="41"/>
        <v>#REF!</v>
      </c>
      <c r="I14" s="12" t="e">
        <f t="shared" si="42"/>
        <v>#REF!</v>
      </c>
      <c r="J14" s="12">
        <f t="shared" si="1"/>
        <v>9233.7000000000007</v>
      </c>
      <c r="K14" s="33">
        <f t="shared" si="2"/>
        <v>769.47500000000002</v>
      </c>
      <c r="L14" s="12">
        <f t="shared" si="43"/>
        <v>0</v>
      </c>
      <c r="M14" s="12">
        <f t="shared" si="44"/>
        <v>0</v>
      </c>
      <c r="N14" s="12">
        <f t="shared" si="45"/>
        <v>0</v>
      </c>
      <c r="O14" s="12">
        <f t="shared" si="3"/>
        <v>4086.6</v>
      </c>
      <c r="P14" s="33">
        <f t="shared" si="4"/>
        <v>340.55</v>
      </c>
      <c r="Q14" s="12">
        <f t="shared" si="5"/>
        <v>0</v>
      </c>
      <c r="R14" s="12">
        <f t="shared" si="46"/>
        <v>0</v>
      </c>
      <c r="S14" s="11">
        <f t="shared" si="47"/>
        <v>0</v>
      </c>
      <c r="T14" s="47">
        <v>37.9</v>
      </c>
      <c r="U14" s="33">
        <f t="shared" si="6"/>
        <v>3.1583333333333332</v>
      </c>
      <c r="V14" s="47"/>
      <c r="W14" s="12">
        <f t="shared" si="48"/>
        <v>0</v>
      </c>
      <c r="X14" s="11">
        <f t="shared" si="49"/>
        <v>0</v>
      </c>
      <c r="Y14" s="47">
        <v>4010.9</v>
      </c>
      <c r="Z14" s="33">
        <f t="shared" si="7"/>
        <v>334.24166666666667</v>
      </c>
      <c r="AA14" s="47"/>
      <c r="AB14" s="12">
        <f t="shared" si="50"/>
        <v>0</v>
      </c>
      <c r="AC14" s="11">
        <f t="shared" si="51"/>
        <v>0</v>
      </c>
      <c r="AD14" s="47">
        <v>4048.7</v>
      </c>
      <c r="AE14" s="33">
        <f t="shared" si="8"/>
        <v>337.39166666666665</v>
      </c>
      <c r="AF14" s="47"/>
      <c r="AG14" s="12">
        <f t="shared" si="52"/>
        <v>0</v>
      </c>
      <c r="AH14" s="11">
        <f t="shared" si="53"/>
        <v>0</v>
      </c>
      <c r="AI14" s="47">
        <v>40</v>
      </c>
      <c r="AJ14" s="33">
        <f t="shared" si="9"/>
        <v>3.3333333333333335</v>
      </c>
      <c r="AK14" s="47"/>
      <c r="AL14" s="12">
        <f t="shared" si="54"/>
        <v>0</v>
      </c>
      <c r="AM14" s="11">
        <f t="shared" si="55"/>
        <v>0</v>
      </c>
      <c r="AN14" s="47"/>
      <c r="AO14" s="33">
        <f t="shared" si="10"/>
        <v>0</v>
      </c>
      <c r="AP14" s="47"/>
      <c r="AQ14" s="12" t="e">
        <f t="shared" si="56"/>
        <v>#DIV/0!</v>
      </c>
      <c r="AR14" s="11" t="e">
        <f t="shared" si="57"/>
        <v>#DIV/0!</v>
      </c>
      <c r="AS14" s="38">
        <v>0</v>
      </c>
      <c r="AT14" s="33">
        <f t="shared" si="11"/>
        <v>0</v>
      </c>
      <c r="AU14" s="47">
        <v>0</v>
      </c>
      <c r="AV14" s="38">
        <v>0</v>
      </c>
      <c r="AW14" s="33">
        <f t="shared" si="12"/>
        <v>0</v>
      </c>
      <c r="AX14" s="47"/>
      <c r="AY14" s="48">
        <v>22167.9</v>
      </c>
      <c r="AZ14" s="33">
        <f t="shared" si="13"/>
        <v>1847.325</v>
      </c>
      <c r="BA14" s="47"/>
      <c r="BB14" s="38">
        <v>0</v>
      </c>
      <c r="BC14" s="33">
        <f t="shared" si="14"/>
        <v>0</v>
      </c>
      <c r="BD14" s="13"/>
      <c r="BE14" s="42">
        <v>0</v>
      </c>
      <c r="BF14" s="33">
        <f t="shared" si="15"/>
        <v>0</v>
      </c>
      <c r="BG14" s="47"/>
      <c r="BH14" s="38">
        <v>0</v>
      </c>
      <c r="BI14" s="33">
        <f t="shared" si="16"/>
        <v>0</v>
      </c>
      <c r="BJ14" s="47">
        <v>0</v>
      </c>
      <c r="BK14" s="38">
        <v>0</v>
      </c>
      <c r="BL14" s="33">
        <f t="shared" si="17"/>
        <v>0</v>
      </c>
      <c r="BM14" s="47">
        <v>0</v>
      </c>
      <c r="BN14" s="12">
        <f t="shared" si="18"/>
        <v>796.2</v>
      </c>
      <c r="BO14" s="33">
        <f t="shared" si="19"/>
        <v>66.350000000000009</v>
      </c>
      <c r="BP14" s="12">
        <f t="shared" si="20"/>
        <v>0</v>
      </c>
      <c r="BQ14" s="12">
        <f t="shared" si="58"/>
        <v>0</v>
      </c>
      <c r="BR14" s="11">
        <f t="shared" si="59"/>
        <v>0</v>
      </c>
      <c r="BS14" s="47">
        <v>0</v>
      </c>
      <c r="BT14" s="33">
        <f t="shared" si="21"/>
        <v>0</v>
      </c>
      <c r="BU14" s="47"/>
      <c r="BV14" s="47">
        <v>796.2</v>
      </c>
      <c r="BW14" s="33">
        <f t="shared" si="22"/>
        <v>66.350000000000009</v>
      </c>
      <c r="BX14" s="47"/>
      <c r="BY14" s="42">
        <v>0</v>
      </c>
      <c r="BZ14" s="33">
        <f t="shared" si="23"/>
        <v>0</v>
      </c>
      <c r="CA14" s="47"/>
      <c r="CB14" s="47">
        <v>0</v>
      </c>
      <c r="CC14" s="33">
        <f t="shared" si="24"/>
        <v>0</v>
      </c>
      <c r="CD14" s="47"/>
      <c r="CE14" s="11"/>
      <c r="CF14" s="33">
        <f t="shared" si="25"/>
        <v>0</v>
      </c>
      <c r="CG14" s="47">
        <v>0</v>
      </c>
      <c r="CH14" s="42">
        <v>0</v>
      </c>
      <c r="CI14" s="33">
        <f t="shared" si="26"/>
        <v>0</v>
      </c>
      <c r="CJ14" s="47"/>
      <c r="CK14" s="38">
        <v>0</v>
      </c>
      <c r="CL14" s="33">
        <f t="shared" si="27"/>
        <v>0</v>
      </c>
      <c r="CM14" s="47"/>
      <c r="CN14" s="47">
        <v>300</v>
      </c>
      <c r="CO14" s="33">
        <f t="shared" si="28"/>
        <v>25</v>
      </c>
      <c r="CP14" s="47"/>
      <c r="CQ14" s="47">
        <v>300</v>
      </c>
      <c r="CR14" s="33">
        <f t="shared" si="29"/>
        <v>25</v>
      </c>
      <c r="CS14" s="47"/>
      <c r="CT14" s="38">
        <v>0</v>
      </c>
      <c r="CU14" s="33">
        <f t="shared" si="30"/>
        <v>0</v>
      </c>
      <c r="CV14" s="47"/>
      <c r="CW14" s="42">
        <v>0</v>
      </c>
      <c r="CX14" s="33">
        <f t="shared" si="31"/>
        <v>0</v>
      </c>
      <c r="CY14" s="47"/>
      <c r="CZ14" s="42">
        <v>0</v>
      </c>
      <c r="DA14" s="33">
        <f t="shared" si="32"/>
        <v>0</v>
      </c>
      <c r="DB14" s="47"/>
      <c r="DC14" s="47">
        <v>0</v>
      </c>
      <c r="DD14" s="33">
        <f t="shared" si="33"/>
        <v>0</v>
      </c>
      <c r="DE14" s="47"/>
      <c r="DF14" s="47"/>
      <c r="DG14" s="12">
        <f t="shared" si="60"/>
        <v>31401.600000000002</v>
      </c>
      <c r="DH14" s="42">
        <v>0</v>
      </c>
      <c r="DI14" s="33">
        <f t="shared" si="34"/>
        <v>0</v>
      </c>
      <c r="DJ14" s="47"/>
      <c r="DK14" s="47">
        <v>0</v>
      </c>
      <c r="DL14" s="33">
        <f t="shared" si="35"/>
        <v>0</v>
      </c>
      <c r="DM14" s="47"/>
      <c r="DN14" s="42">
        <v>0</v>
      </c>
      <c r="DO14" s="33">
        <f t="shared" si="36"/>
        <v>0</v>
      </c>
      <c r="DP14" s="47">
        <v>0</v>
      </c>
      <c r="DQ14" s="47">
        <v>0</v>
      </c>
      <c r="DR14" s="33">
        <f t="shared" si="37"/>
        <v>0</v>
      </c>
      <c r="DS14" s="47"/>
      <c r="DT14" s="42">
        <v>0</v>
      </c>
      <c r="DU14" s="33">
        <f t="shared" si="38"/>
        <v>0</v>
      </c>
      <c r="DV14" s="47">
        <v>0</v>
      </c>
      <c r="DW14" s="47">
        <v>2000</v>
      </c>
      <c r="DX14" s="33">
        <f t="shared" si="39"/>
        <v>166.66666666666666</v>
      </c>
      <c r="DY14" s="47"/>
      <c r="DZ14" s="47"/>
      <c r="EA14" s="12">
        <f t="shared" si="61"/>
        <v>2000</v>
      </c>
    </row>
    <row r="15" spans="1:131" s="14" customFormat="1" ht="20.25" customHeight="1">
      <c r="A15" s="21">
        <v>6</v>
      </c>
      <c r="B15" s="40" t="s">
        <v>61</v>
      </c>
      <c r="C15" s="38">
        <v>10814.9</v>
      </c>
      <c r="D15" s="38">
        <v>0</v>
      </c>
      <c r="E15" s="25">
        <f t="shared" si="0"/>
        <v>51041.600000000006</v>
      </c>
      <c r="F15" s="33">
        <f t="shared" si="40"/>
        <v>4253.4666666666672</v>
      </c>
      <c r="G15" s="12" t="e">
        <f>#REF!+#REF!-DY15</f>
        <v>#REF!</v>
      </c>
      <c r="H15" s="12" t="e">
        <f t="shared" si="41"/>
        <v>#REF!</v>
      </c>
      <c r="I15" s="12" t="e">
        <f t="shared" si="42"/>
        <v>#REF!</v>
      </c>
      <c r="J15" s="12">
        <f t="shared" si="1"/>
        <v>20854.900000000001</v>
      </c>
      <c r="K15" s="33">
        <f t="shared" si="2"/>
        <v>1737.9083333333335</v>
      </c>
      <c r="L15" s="12">
        <f t="shared" si="43"/>
        <v>0</v>
      </c>
      <c r="M15" s="12">
        <f t="shared" si="44"/>
        <v>0</v>
      </c>
      <c r="N15" s="12">
        <f t="shared" si="45"/>
        <v>0</v>
      </c>
      <c r="O15" s="12">
        <f t="shared" si="3"/>
        <v>13181.400000000001</v>
      </c>
      <c r="P15" s="33">
        <f t="shared" si="4"/>
        <v>1098.45</v>
      </c>
      <c r="Q15" s="12">
        <f t="shared" si="5"/>
        <v>0</v>
      </c>
      <c r="R15" s="12">
        <f t="shared" si="46"/>
        <v>0</v>
      </c>
      <c r="S15" s="11">
        <f t="shared" si="47"/>
        <v>0</v>
      </c>
      <c r="T15" s="47">
        <v>2989.2</v>
      </c>
      <c r="U15" s="33">
        <f t="shared" si="6"/>
        <v>249.1</v>
      </c>
      <c r="V15" s="47"/>
      <c r="W15" s="12">
        <f t="shared" si="48"/>
        <v>0</v>
      </c>
      <c r="X15" s="11">
        <f t="shared" si="49"/>
        <v>0</v>
      </c>
      <c r="Y15" s="47">
        <v>2868</v>
      </c>
      <c r="Z15" s="33">
        <f t="shared" si="7"/>
        <v>239</v>
      </c>
      <c r="AA15" s="47"/>
      <c r="AB15" s="12">
        <f t="shared" si="50"/>
        <v>0</v>
      </c>
      <c r="AC15" s="11">
        <f t="shared" si="51"/>
        <v>0</v>
      </c>
      <c r="AD15" s="47">
        <v>10192.200000000001</v>
      </c>
      <c r="AE15" s="33">
        <f t="shared" si="8"/>
        <v>849.35</v>
      </c>
      <c r="AF15" s="47"/>
      <c r="AG15" s="12">
        <f t="shared" si="52"/>
        <v>0</v>
      </c>
      <c r="AH15" s="11">
        <f t="shared" si="53"/>
        <v>0</v>
      </c>
      <c r="AI15" s="47">
        <v>1113</v>
      </c>
      <c r="AJ15" s="33">
        <f t="shared" si="9"/>
        <v>92.75</v>
      </c>
      <c r="AK15" s="47"/>
      <c r="AL15" s="12">
        <f t="shared" si="54"/>
        <v>0</v>
      </c>
      <c r="AM15" s="11">
        <f t="shared" si="55"/>
        <v>0</v>
      </c>
      <c r="AN15" s="47"/>
      <c r="AO15" s="33">
        <f t="shared" si="10"/>
        <v>0</v>
      </c>
      <c r="AP15" s="47"/>
      <c r="AQ15" s="12" t="e">
        <f t="shared" si="56"/>
        <v>#DIV/0!</v>
      </c>
      <c r="AR15" s="11" t="e">
        <f t="shared" si="57"/>
        <v>#DIV/0!</v>
      </c>
      <c r="AS15" s="38">
        <v>0</v>
      </c>
      <c r="AT15" s="33">
        <f t="shared" si="11"/>
        <v>0</v>
      </c>
      <c r="AU15" s="47">
        <v>0</v>
      </c>
      <c r="AV15" s="38">
        <v>0</v>
      </c>
      <c r="AW15" s="33">
        <f t="shared" si="12"/>
        <v>0</v>
      </c>
      <c r="AX15" s="47"/>
      <c r="AY15" s="48">
        <v>30186.7</v>
      </c>
      <c r="AZ15" s="33">
        <f t="shared" si="13"/>
        <v>2515.5583333333334</v>
      </c>
      <c r="BA15" s="47"/>
      <c r="BB15" s="38">
        <v>0</v>
      </c>
      <c r="BC15" s="33">
        <f t="shared" si="14"/>
        <v>0</v>
      </c>
      <c r="BD15" s="13"/>
      <c r="BE15" s="42">
        <v>0</v>
      </c>
      <c r="BF15" s="33">
        <f t="shared" si="15"/>
        <v>0</v>
      </c>
      <c r="BG15" s="47"/>
      <c r="BH15" s="38">
        <v>0</v>
      </c>
      <c r="BI15" s="33">
        <f t="shared" si="16"/>
        <v>0</v>
      </c>
      <c r="BJ15" s="47">
        <v>0</v>
      </c>
      <c r="BK15" s="38">
        <v>0</v>
      </c>
      <c r="BL15" s="33">
        <f t="shared" si="17"/>
        <v>0</v>
      </c>
      <c r="BM15" s="47">
        <v>0</v>
      </c>
      <c r="BN15" s="12">
        <f t="shared" si="18"/>
        <v>652.5</v>
      </c>
      <c r="BO15" s="33">
        <f t="shared" si="19"/>
        <v>54.375</v>
      </c>
      <c r="BP15" s="12">
        <f t="shared" si="20"/>
        <v>0</v>
      </c>
      <c r="BQ15" s="12">
        <f t="shared" si="58"/>
        <v>0</v>
      </c>
      <c r="BR15" s="11">
        <f t="shared" si="59"/>
        <v>0</v>
      </c>
      <c r="BS15" s="47">
        <v>652.5</v>
      </c>
      <c r="BT15" s="33">
        <f t="shared" si="21"/>
        <v>54.375</v>
      </c>
      <c r="BU15" s="47"/>
      <c r="BV15" s="47">
        <v>0</v>
      </c>
      <c r="BW15" s="33">
        <f t="shared" si="22"/>
        <v>0</v>
      </c>
      <c r="BX15" s="47"/>
      <c r="BY15" s="42">
        <v>0</v>
      </c>
      <c r="BZ15" s="33">
        <f t="shared" si="23"/>
        <v>0</v>
      </c>
      <c r="CA15" s="47"/>
      <c r="CB15" s="47">
        <v>0</v>
      </c>
      <c r="CC15" s="33">
        <f t="shared" si="24"/>
        <v>0</v>
      </c>
      <c r="CD15" s="47"/>
      <c r="CE15" s="11"/>
      <c r="CF15" s="33">
        <f t="shared" si="25"/>
        <v>0</v>
      </c>
      <c r="CG15" s="47">
        <v>0</v>
      </c>
      <c r="CH15" s="42">
        <v>0</v>
      </c>
      <c r="CI15" s="33">
        <f t="shared" si="26"/>
        <v>0</v>
      </c>
      <c r="CJ15" s="47"/>
      <c r="CK15" s="38">
        <v>0</v>
      </c>
      <c r="CL15" s="33">
        <f t="shared" si="27"/>
        <v>0</v>
      </c>
      <c r="CM15" s="47"/>
      <c r="CN15" s="47">
        <v>3040</v>
      </c>
      <c r="CO15" s="33">
        <f t="shared" si="28"/>
        <v>253.33333333333334</v>
      </c>
      <c r="CP15" s="47"/>
      <c r="CQ15" s="47">
        <v>3040</v>
      </c>
      <c r="CR15" s="33">
        <f t="shared" si="29"/>
        <v>253.33333333333334</v>
      </c>
      <c r="CS15" s="47"/>
      <c r="CT15" s="38">
        <v>0</v>
      </c>
      <c r="CU15" s="33">
        <f t="shared" si="30"/>
        <v>0</v>
      </c>
      <c r="CV15" s="47"/>
      <c r="CW15" s="42">
        <v>0</v>
      </c>
      <c r="CX15" s="33">
        <f t="shared" si="31"/>
        <v>0</v>
      </c>
      <c r="CY15" s="47"/>
      <c r="CZ15" s="42">
        <v>0</v>
      </c>
      <c r="DA15" s="33">
        <f t="shared" si="32"/>
        <v>0</v>
      </c>
      <c r="DB15" s="47"/>
      <c r="DC15" s="47">
        <v>0</v>
      </c>
      <c r="DD15" s="33">
        <f t="shared" si="33"/>
        <v>0</v>
      </c>
      <c r="DE15" s="47"/>
      <c r="DF15" s="47"/>
      <c r="DG15" s="12">
        <f t="shared" si="60"/>
        <v>51041.600000000006</v>
      </c>
      <c r="DH15" s="42">
        <v>0</v>
      </c>
      <c r="DI15" s="33">
        <f t="shared" si="34"/>
        <v>0</v>
      </c>
      <c r="DJ15" s="47"/>
      <c r="DK15" s="47">
        <v>0</v>
      </c>
      <c r="DL15" s="33">
        <f t="shared" si="35"/>
        <v>0</v>
      </c>
      <c r="DM15" s="47"/>
      <c r="DN15" s="42">
        <v>0</v>
      </c>
      <c r="DO15" s="33">
        <f t="shared" si="36"/>
        <v>0</v>
      </c>
      <c r="DP15" s="47">
        <v>0</v>
      </c>
      <c r="DQ15" s="47">
        <v>0</v>
      </c>
      <c r="DR15" s="33">
        <f t="shared" si="37"/>
        <v>0</v>
      </c>
      <c r="DS15" s="47"/>
      <c r="DT15" s="42">
        <v>0</v>
      </c>
      <c r="DU15" s="33">
        <f t="shared" si="38"/>
        <v>0</v>
      </c>
      <c r="DV15" s="47">
        <v>0</v>
      </c>
      <c r="DW15" s="47">
        <v>3604.6</v>
      </c>
      <c r="DX15" s="33">
        <f t="shared" si="39"/>
        <v>300.38333333333333</v>
      </c>
      <c r="DY15" s="47"/>
      <c r="DZ15" s="47"/>
      <c r="EA15" s="12">
        <f t="shared" si="61"/>
        <v>3604.6</v>
      </c>
    </row>
    <row r="16" spans="1:131" s="14" customFormat="1" ht="20.25" customHeight="1">
      <c r="A16" s="21">
        <v>7</v>
      </c>
      <c r="B16" s="40" t="s">
        <v>62</v>
      </c>
      <c r="C16" s="38">
        <v>5012</v>
      </c>
      <c r="D16" s="38">
        <v>0</v>
      </c>
      <c r="E16" s="25">
        <f t="shared" si="0"/>
        <v>22651.7</v>
      </c>
      <c r="F16" s="33">
        <f t="shared" si="40"/>
        <v>1887.6416666666667</v>
      </c>
      <c r="G16" s="12" t="e">
        <f>#REF!+#REF!-DY16</f>
        <v>#REF!</v>
      </c>
      <c r="H16" s="12" t="e">
        <f t="shared" si="41"/>
        <v>#REF!</v>
      </c>
      <c r="I16" s="12" t="e">
        <f t="shared" si="42"/>
        <v>#REF!</v>
      </c>
      <c r="J16" s="12">
        <f t="shared" si="1"/>
        <v>11040.5</v>
      </c>
      <c r="K16" s="33">
        <f t="shared" si="2"/>
        <v>920.04166666666663</v>
      </c>
      <c r="L16" s="12">
        <f t="shared" si="43"/>
        <v>0</v>
      </c>
      <c r="M16" s="12">
        <f t="shared" si="44"/>
        <v>0</v>
      </c>
      <c r="N16" s="12">
        <f t="shared" si="45"/>
        <v>0</v>
      </c>
      <c r="O16" s="12">
        <f t="shared" si="3"/>
        <v>2461.1999999999998</v>
      </c>
      <c r="P16" s="33">
        <f t="shared" si="4"/>
        <v>205.1</v>
      </c>
      <c r="Q16" s="12">
        <f t="shared" si="5"/>
        <v>0</v>
      </c>
      <c r="R16" s="12">
        <f t="shared" si="46"/>
        <v>0</v>
      </c>
      <c r="S16" s="11">
        <f t="shared" si="47"/>
        <v>0</v>
      </c>
      <c r="T16" s="47">
        <v>532.79999999999995</v>
      </c>
      <c r="U16" s="33">
        <f t="shared" si="6"/>
        <v>44.4</v>
      </c>
      <c r="V16" s="47"/>
      <c r="W16" s="12">
        <f t="shared" si="48"/>
        <v>0</v>
      </c>
      <c r="X16" s="11">
        <f t="shared" si="49"/>
        <v>0</v>
      </c>
      <c r="Y16" s="47">
        <v>3319.3</v>
      </c>
      <c r="Z16" s="33">
        <f t="shared" si="7"/>
        <v>276.60833333333335</v>
      </c>
      <c r="AA16" s="47"/>
      <c r="AB16" s="12">
        <f t="shared" si="50"/>
        <v>0</v>
      </c>
      <c r="AC16" s="11">
        <f t="shared" si="51"/>
        <v>0</v>
      </c>
      <c r="AD16" s="47">
        <v>1928.4</v>
      </c>
      <c r="AE16" s="33">
        <f t="shared" si="8"/>
        <v>160.70000000000002</v>
      </c>
      <c r="AF16" s="47"/>
      <c r="AG16" s="12">
        <f t="shared" si="52"/>
        <v>0</v>
      </c>
      <c r="AH16" s="11">
        <f t="shared" si="53"/>
        <v>0</v>
      </c>
      <c r="AI16" s="47">
        <v>148</v>
      </c>
      <c r="AJ16" s="33">
        <f t="shared" si="9"/>
        <v>12.333333333333334</v>
      </c>
      <c r="AK16" s="47"/>
      <c r="AL16" s="12">
        <f t="shared" si="54"/>
        <v>0</v>
      </c>
      <c r="AM16" s="11">
        <f t="shared" si="55"/>
        <v>0</v>
      </c>
      <c r="AN16" s="47"/>
      <c r="AO16" s="33">
        <f t="shared" si="10"/>
        <v>0</v>
      </c>
      <c r="AP16" s="47"/>
      <c r="AQ16" s="12" t="e">
        <f t="shared" si="56"/>
        <v>#DIV/0!</v>
      </c>
      <c r="AR16" s="11" t="e">
        <f t="shared" si="57"/>
        <v>#DIV/0!</v>
      </c>
      <c r="AS16" s="38">
        <v>0</v>
      </c>
      <c r="AT16" s="33">
        <f t="shared" si="11"/>
        <v>0</v>
      </c>
      <c r="AU16" s="47">
        <v>0</v>
      </c>
      <c r="AV16" s="38">
        <v>0</v>
      </c>
      <c r="AW16" s="33">
        <f t="shared" si="12"/>
        <v>0</v>
      </c>
      <c r="AX16" s="47"/>
      <c r="AY16" s="48">
        <v>11611.2</v>
      </c>
      <c r="AZ16" s="33">
        <f t="shared" si="13"/>
        <v>967.6</v>
      </c>
      <c r="BA16" s="47"/>
      <c r="BB16" s="38">
        <v>0</v>
      </c>
      <c r="BC16" s="33">
        <f t="shared" si="14"/>
        <v>0</v>
      </c>
      <c r="BD16" s="13"/>
      <c r="BE16" s="42">
        <v>0</v>
      </c>
      <c r="BF16" s="33">
        <f t="shared" si="15"/>
        <v>0</v>
      </c>
      <c r="BG16" s="47"/>
      <c r="BH16" s="38">
        <v>0</v>
      </c>
      <c r="BI16" s="33">
        <f t="shared" si="16"/>
        <v>0</v>
      </c>
      <c r="BJ16" s="47">
        <v>0</v>
      </c>
      <c r="BK16" s="38">
        <v>0</v>
      </c>
      <c r="BL16" s="33">
        <f t="shared" si="17"/>
        <v>0</v>
      </c>
      <c r="BM16" s="47">
        <v>0</v>
      </c>
      <c r="BN16" s="12">
        <f t="shared" si="18"/>
        <v>3512</v>
      </c>
      <c r="BO16" s="33">
        <f t="shared" si="19"/>
        <v>292.66666666666669</v>
      </c>
      <c r="BP16" s="12">
        <f t="shared" si="20"/>
        <v>0</v>
      </c>
      <c r="BQ16" s="12">
        <f t="shared" si="58"/>
        <v>0</v>
      </c>
      <c r="BR16" s="11">
        <f t="shared" si="59"/>
        <v>0</v>
      </c>
      <c r="BS16" s="47">
        <v>2000</v>
      </c>
      <c r="BT16" s="33">
        <f t="shared" si="21"/>
        <v>166.66666666666666</v>
      </c>
      <c r="BU16" s="47"/>
      <c r="BV16" s="47">
        <v>1500</v>
      </c>
      <c r="BW16" s="33">
        <f t="shared" si="22"/>
        <v>125</v>
      </c>
      <c r="BX16" s="47"/>
      <c r="BY16" s="42">
        <v>0</v>
      </c>
      <c r="BZ16" s="33">
        <f t="shared" si="23"/>
        <v>0</v>
      </c>
      <c r="CA16" s="47"/>
      <c r="CB16" s="47">
        <v>12</v>
      </c>
      <c r="CC16" s="33">
        <f t="shared" si="24"/>
        <v>1</v>
      </c>
      <c r="CD16" s="47"/>
      <c r="CE16" s="11"/>
      <c r="CF16" s="33">
        <f t="shared" si="25"/>
        <v>0</v>
      </c>
      <c r="CG16" s="47">
        <v>0</v>
      </c>
      <c r="CH16" s="42">
        <v>0</v>
      </c>
      <c r="CI16" s="33">
        <f t="shared" si="26"/>
        <v>0</v>
      </c>
      <c r="CJ16" s="47"/>
      <c r="CK16" s="38">
        <v>0</v>
      </c>
      <c r="CL16" s="33">
        <f t="shared" si="27"/>
        <v>0</v>
      </c>
      <c r="CM16" s="47"/>
      <c r="CN16" s="47">
        <v>800</v>
      </c>
      <c r="CO16" s="33">
        <f t="shared" si="28"/>
        <v>66.666666666666671</v>
      </c>
      <c r="CP16" s="47"/>
      <c r="CQ16" s="47">
        <v>800</v>
      </c>
      <c r="CR16" s="33">
        <f t="shared" si="29"/>
        <v>66.666666666666671</v>
      </c>
      <c r="CS16" s="47"/>
      <c r="CT16" s="38">
        <v>0</v>
      </c>
      <c r="CU16" s="33">
        <f t="shared" si="30"/>
        <v>0</v>
      </c>
      <c r="CV16" s="47"/>
      <c r="CW16" s="42">
        <v>0</v>
      </c>
      <c r="CX16" s="33">
        <f t="shared" si="31"/>
        <v>0</v>
      </c>
      <c r="CY16" s="47"/>
      <c r="CZ16" s="42">
        <v>0</v>
      </c>
      <c r="DA16" s="33">
        <f t="shared" si="32"/>
        <v>0</v>
      </c>
      <c r="DB16" s="47"/>
      <c r="DC16" s="47">
        <v>800</v>
      </c>
      <c r="DD16" s="33">
        <f t="shared" si="33"/>
        <v>66.666666666666671</v>
      </c>
      <c r="DE16" s="47"/>
      <c r="DF16" s="47"/>
      <c r="DG16" s="12">
        <f t="shared" si="60"/>
        <v>22651.7</v>
      </c>
      <c r="DH16" s="42">
        <v>0</v>
      </c>
      <c r="DI16" s="33">
        <f t="shared" si="34"/>
        <v>0</v>
      </c>
      <c r="DJ16" s="47"/>
      <c r="DK16" s="47">
        <v>0</v>
      </c>
      <c r="DL16" s="33">
        <f t="shared" si="35"/>
        <v>0</v>
      </c>
      <c r="DM16" s="47"/>
      <c r="DN16" s="42">
        <v>0</v>
      </c>
      <c r="DO16" s="33">
        <f t="shared" si="36"/>
        <v>0</v>
      </c>
      <c r="DP16" s="47">
        <v>0</v>
      </c>
      <c r="DQ16" s="47">
        <v>0</v>
      </c>
      <c r="DR16" s="33">
        <f t="shared" si="37"/>
        <v>0</v>
      </c>
      <c r="DS16" s="47"/>
      <c r="DT16" s="42">
        <v>0</v>
      </c>
      <c r="DU16" s="33">
        <f t="shared" si="38"/>
        <v>0</v>
      </c>
      <c r="DV16" s="47">
        <v>0</v>
      </c>
      <c r="DW16" s="47">
        <v>2500</v>
      </c>
      <c r="DX16" s="33">
        <f t="shared" si="39"/>
        <v>208.33333333333334</v>
      </c>
      <c r="DY16" s="47"/>
      <c r="DZ16" s="47"/>
      <c r="EA16" s="12">
        <f t="shared" si="61"/>
        <v>2500</v>
      </c>
    </row>
    <row r="17" spans="1:139" s="14" customFormat="1" ht="20.25" customHeight="1">
      <c r="A17" s="21">
        <v>8</v>
      </c>
      <c r="B17" s="40" t="s">
        <v>63</v>
      </c>
      <c r="C17" s="38">
        <v>8730.5</v>
      </c>
      <c r="D17" s="38">
        <v>0</v>
      </c>
      <c r="E17" s="25">
        <f t="shared" si="0"/>
        <v>35846.800000000003</v>
      </c>
      <c r="F17" s="33">
        <f t="shared" si="40"/>
        <v>2987.2333333333336</v>
      </c>
      <c r="G17" s="12" t="e">
        <f>#REF!+#REF!-DY17</f>
        <v>#REF!</v>
      </c>
      <c r="H17" s="12" t="e">
        <f t="shared" si="41"/>
        <v>#REF!</v>
      </c>
      <c r="I17" s="12" t="e">
        <f t="shared" si="42"/>
        <v>#REF!</v>
      </c>
      <c r="J17" s="12">
        <f t="shared" si="1"/>
        <v>14715</v>
      </c>
      <c r="K17" s="33">
        <f t="shared" si="2"/>
        <v>1226.25</v>
      </c>
      <c r="L17" s="12">
        <f t="shared" si="43"/>
        <v>0</v>
      </c>
      <c r="M17" s="12">
        <f t="shared" si="44"/>
        <v>0</v>
      </c>
      <c r="N17" s="12">
        <f t="shared" si="45"/>
        <v>0</v>
      </c>
      <c r="O17" s="12">
        <f t="shared" si="3"/>
        <v>3883</v>
      </c>
      <c r="P17" s="33">
        <f t="shared" si="4"/>
        <v>323.58333333333331</v>
      </c>
      <c r="Q17" s="12">
        <f t="shared" si="5"/>
        <v>0</v>
      </c>
      <c r="R17" s="12">
        <f t="shared" si="46"/>
        <v>0</v>
      </c>
      <c r="S17" s="11">
        <f t="shared" si="47"/>
        <v>0</v>
      </c>
      <c r="T17" s="47">
        <v>283</v>
      </c>
      <c r="U17" s="33">
        <f t="shared" si="6"/>
        <v>23.583333333333332</v>
      </c>
      <c r="V17" s="47"/>
      <c r="W17" s="12">
        <f t="shared" si="48"/>
        <v>0</v>
      </c>
      <c r="X17" s="11">
        <f t="shared" si="49"/>
        <v>0</v>
      </c>
      <c r="Y17" s="47">
        <v>4500</v>
      </c>
      <c r="Z17" s="33">
        <f t="shared" si="7"/>
        <v>375</v>
      </c>
      <c r="AA17" s="47"/>
      <c r="AB17" s="12">
        <f t="shared" si="50"/>
        <v>0</v>
      </c>
      <c r="AC17" s="11">
        <f t="shared" si="51"/>
        <v>0</v>
      </c>
      <c r="AD17" s="47">
        <v>3600</v>
      </c>
      <c r="AE17" s="33">
        <f t="shared" si="8"/>
        <v>300</v>
      </c>
      <c r="AF17" s="47"/>
      <c r="AG17" s="12">
        <f t="shared" si="52"/>
        <v>0</v>
      </c>
      <c r="AH17" s="11">
        <f t="shared" si="53"/>
        <v>0</v>
      </c>
      <c r="AI17" s="47">
        <v>282</v>
      </c>
      <c r="AJ17" s="33">
        <f t="shared" si="9"/>
        <v>23.5</v>
      </c>
      <c r="AK17" s="47"/>
      <c r="AL17" s="12">
        <f t="shared" si="54"/>
        <v>0</v>
      </c>
      <c r="AM17" s="11">
        <f t="shared" si="55"/>
        <v>0</v>
      </c>
      <c r="AN17" s="47"/>
      <c r="AO17" s="33">
        <f t="shared" si="10"/>
        <v>0</v>
      </c>
      <c r="AP17" s="47"/>
      <c r="AQ17" s="12" t="e">
        <f t="shared" si="56"/>
        <v>#DIV/0!</v>
      </c>
      <c r="AR17" s="11" t="e">
        <f t="shared" si="57"/>
        <v>#DIV/0!</v>
      </c>
      <c r="AS17" s="38">
        <v>0</v>
      </c>
      <c r="AT17" s="33">
        <f t="shared" si="11"/>
        <v>0</v>
      </c>
      <c r="AU17" s="47">
        <v>0</v>
      </c>
      <c r="AV17" s="38">
        <v>0</v>
      </c>
      <c r="AW17" s="33">
        <f t="shared" si="12"/>
        <v>0</v>
      </c>
      <c r="AX17" s="47"/>
      <c r="AY17" s="48">
        <v>21131.8</v>
      </c>
      <c r="AZ17" s="33">
        <f t="shared" si="13"/>
        <v>1760.9833333333333</v>
      </c>
      <c r="BA17" s="47"/>
      <c r="BB17" s="38">
        <v>0</v>
      </c>
      <c r="BC17" s="33">
        <f t="shared" si="14"/>
        <v>0</v>
      </c>
      <c r="BD17" s="13"/>
      <c r="BE17" s="42">
        <v>0</v>
      </c>
      <c r="BF17" s="33">
        <f t="shared" si="15"/>
        <v>0</v>
      </c>
      <c r="BG17" s="47"/>
      <c r="BH17" s="38">
        <v>0</v>
      </c>
      <c r="BI17" s="33">
        <f t="shared" si="16"/>
        <v>0</v>
      </c>
      <c r="BJ17" s="47">
        <v>0</v>
      </c>
      <c r="BK17" s="38">
        <v>0</v>
      </c>
      <c r="BL17" s="33">
        <f t="shared" si="17"/>
        <v>0</v>
      </c>
      <c r="BM17" s="47">
        <v>0</v>
      </c>
      <c r="BN17" s="12">
        <f t="shared" si="18"/>
        <v>1750</v>
      </c>
      <c r="BO17" s="33">
        <f t="shared" si="19"/>
        <v>145.83333333333334</v>
      </c>
      <c r="BP17" s="12">
        <f t="shared" si="20"/>
        <v>0</v>
      </c>
      <c r="BQ17" s="12">
        <f t="shared" si="58"/>
        <v>0</v>
      </c>
      <c r="BR17" s="11">
        <f t="shared" si="59"/>
        <v>0</v>
      </c>
      <c r="BS17" s="47">
        <v>1750</v>
      </c>
      <c r="BT17" s="33">
        <f t="shared" si="21"/>
        <v>145.83333333333334</v>
      </c>
      <c r="BU17" s="47"/>
      <c r="BV17" s="47">
        <v>0</v>
      </c>
      <c r="BW17" s="33">
        <f t="shared" si="22"/>
        <v>0</v>
      </c>
      <c r="BX17" s="47"/>
      <c r="BY17" s="42">
        <v>0</v>
      </c>
      <c r="BZ17" s="33">
        <f t="shared" si="23"/>
        <v>0</v>
      </c>
      <c r="CA17" s="47"/>
      <c r="CB17" s="47">
        <v>0</v>
      </c>
      <c r="CC17" s="33">
        <f t="shared" si="24"/>
        <v>0</v>
      </c>
      <c r="CD17" s="47"/>
      <c r="CE17" s="11"/>
      <c r="CF17" s="33">
        <f t="shared" si="25"/>
        <v>0</v>
      </c>
      <c r="CG17" s="47">
        <v>0</v>
      </c>
      <c r="CH17" s="42">
        <v>0</v>
      </c>
      <c r="CI17" s="33">
        <f t="shared" si="26"/>
        <v>0</v>
      </c>
      <c r="CJ17" s="47"/>
      <c r="CK17" s="38">
        <v>0</v>
      </c>
      <c r="CL17" s="33">
        <f t="shared" si="27"/>
        <v>0</v>
      </c>
      <c r="CM17" s="47"/>
      <c r="CN17" s="47">
        <v>800</v>
      </c>
      <c r="CO17" s="33">
        <f t="shared" si="28"/>
        <v>66.666666666666671</v>
      </c>
      <c r="CP17" s="47"/>
      <c r="CQ17" s="47">
        <v>800</v>
      </c>
      <c r="CR17" s="33">
        <f t="shared" si="29"/>
        <v>66.666666666666671</v>
      </c>
      <c r="CS17" s="47"/>
      <c r="CT17" s="38">
        <v>0</v>
      </c>
      <c r="CU17" s="33">
        <f t="shared" si="30"/>
        <v>0</v>
      </c>
      <c r="CV17" s="47"/>
      <c r="CW17" s="42">
        <v>0</v>
      </c>
      <c r="CX17" s="33">
        <f t="shared" si="31"/>
        <v>0</v>
      </c>
      <c r="CY17" s="47"/>
      <c r="CZ17" s="42">
        <v>0</v>
      </c>
      <c r="DA17" s="33">
        <f t="shared" si="32"/>
        <v>0</v>
      </c>
      <c r="DB17" s="47"/>
      <c r="DC17" s="47">
        <v>3500</v>
      </c>
      <c r="DD17" s="33">
        <f t="shared" si="33"/>
        <v>291.66666666666669</v>
      </c>
      <c r="DE17" s="47"/>
      <c r="DF17" s="47"/>
      <c r="DG17" s="12">
        <f t="shared" si="60"/>
        <v>35846.800000000003</v>
      </c>
      <c r="DH17" s="42">
        <v>0</v>
      </c>
      <c r="DI17" s="33">
        <f t="shared" si="34"/>
        <v>0</v>
      </c>
      <c r="DJ17" s="47"/>
      <c r="DK17" s="47">
        <v>0</v>
      </c>
      <c r="DL17" s="33">
        <f t="shared" si="35"/>
        <v>0</v>
      </c>
      <c r="DM17" s="47"/>
      <c r="DN17" s="42">
        <v>0</v>
      </c>
      <c r="DO17" s="33">
        <f t="shared" si="36"/>
        <v>0</v>
      </c>
      <c r="DP17" s="47">
        <v>0</v>
      </c>
      <c r="DQ17" s="47">
        <v>0</v>
      </c>
      <c r="DR17" s="33">
        <f t="shared" si="37"/>
        <v>0</v>
      </c>
      <c r="DS17" s="47"/>
      <c r="DT17" s="42">
        <v>0</v>
      </c>
      <c r="DU17" s="33">
        <f t="shared" si="38"/>
        <v>0</v>
      </c>
      <c r="DV17" s="47">
        <v>0</v>
      </c>
      <c r="DW17" s="47">
        <v>2861.2</v>
      </c>
      <c r="DX17" s="33">
        <f t="shared" si="39"/>
        <v>238.43333333333331</v>
      </c>
      <c r="DY17" s="47"/>
      <c r="DZ17" s="47"/>
      <c r="EA17" s="12">
        <f t="shared" si="61"/>
        <v>2861.2</v>
      </c>
    </row>
    <row r="18" spans="1:139" s="14" customFormat="1" ht="20.25" customHeight="1">
      <c r="A18" s="21">
        <v>9</v>
      </c>
      <c r="B18" s="40" t="s">
        <v>64</v>
      </c>
      <c r="C18" s="38">
        <v>3205</v>
      </c>
      <c r="D18" s="38">
        <v>0</v>
      </c>
      <c r="E18" s="25">
        <f t="shared" si="0"/>
        <v>24634.9</v>
      </c>
      <c r="F18" s="33">
        <f t="shared" si="40"/>
        <v>2052.9083333333333</v>
      </c>
      <c r="G18" s="12" t="e">
        <f>#REF!+#REF!-DY18</f>
        <v>#REF!</v>
      </c>
      <c r="H18" s="12" t="e">
        <f t="shared" si="41"/>
        <v>#REF!</v>
      </c>
      <c r="I18" s="12" t="e">
        <f t="shared" si="42"/>
        <v>#REF!</v>
      </c>
      <c r="J18" s="12">
        <f t="shared" si="1"/>
        <v>7201.6</v>
      </c>
      <c r="K18" s="33">
        <f t="shared" si="2"/>
        <v>600.13333333333333</v>
      </c>
      <c r="L18" s="12">
        <f t="shared" si="43"/>
        <v>0</v>
      </c>
      <c r="M18" s="12">
        <f t="shared" si="44"/>
        <v>0</v>
      </c>
      <c r="N18" s="12">
        <f t="shared" si="45"/>
        <v>0</v>
      </c>
      <c r="O18" s="12">
        <f t="shared" si="3"/>
        <v>4840.8999999999996</v>
      </c>
      <c r="P18" s="33">
        <f t="shared" si="4"/>
        <v>403.4083333333333</v>
      </c>
      <c r="Q18" s="12">
        <f t="shared" si="5"/>
        <v>0</v>
      </c>
      <c r="R18" s="12">
        <f t="shared" si="46"/>
        <v>0</v>
      </c>
      <c r="S18" s="11">
        <f t="shared" si="47"/>
        <v>0</v>
      </c>
      <c r="T18" s="47">
        <v>1218.3</v>
      </c>
      <c r="U18" s="33">
        <f t="shared" si="6"/>
        <v>101.52499999999999</v>
      </c>
      <c r="V18" s="47"/>
      <c r="W18" s="12">
        <f t="shared" si="48"/>
        <v>0</v>
      </c>
      <c r="X18" s="11">
        <f t="shared" si="49"/>
        <v>0</v>
      </c>
      <c r="Y18" s="47">
        <v>1585.7</v>
      </c>
      <c r="Z18" s="33">
        <f t="shared" si="7"/>
        <v>132.14166666666668</v>
      </c>
      <c r="AA18" s="47"/>
      <c r="AB18" s="12">
        <f t="shared" si="50"/>
        <v>0</v>
      </c>
      <c r="AC18" s="11">
        <f t="shared" si="51"/>
        <v>0</v>
      </c>
      <c r="AD18" s="47">
        <v>3622.6</v>
      </c>
      <c r="AE18" s="33">
        <f t="shared" si="8"/>
        <v>301.88333333333333</v>
      </c>
      <c r="AF18" s="47"/>
      <c r="AG18" s="12">
        <f t="shared" si="52"/>
        <v>0</v>
      </c>
      <c r="AH18" s="11">
        <f t="shared" si="53"/>
        <v>0</v>
      </c>
      <c r="AI18" s="47">
        <v>50</v>
      </c>
      <c r="AJ18" s="33">
        <f t="shared" si="9"/>
        <v>4.166666666666667</v>
      </c>
      <c r="AK18" s="47"/>
      <c r="AL18" s="12">
        <f t="shared" si="54"/>
        <v>0</v>
      </c>
      <c r="AM18" s="11">
        <f t="shared" si="55"/>
        <v>0</v>
      </c>
      <c r="AN18" s="47"/>
      <c r="AO18" s="33">
        <f t="shared" si="10"/>
        <v>0</v>
      </c>
      <c r="AP18" s="47"/>
      <c r="AQ18" s="12" t="e">
        <f t="shared" si="56"/>
        <v>#DIV/0!</v>
      </c>
      <c r="AR18" s="11" t="e">
        <f t="shared" si="57"/>
        <v>#DIV/0!</v>
      </c>
      <c r="AS18" s="38">
        <v>0</v>
      </c>
      <c r="AT18" s="33">
        <f t="shared" si="11"/>
        <v>0</v>
      </c>
      <c r="AU18" s="47">
        <v>0</v>
      </c>
      <c r="AV18" s="38">
        <v>0</v>
      </c>
      <c r="AW18" s="33">
        <f t="shared" si="12"/>
        <v>0</v>
      </c>
      <c r="AX18" s="47"/>
      <c r="AY18" s="48">
        <v>17433.3</v>
      </c>
      <c r="AZ18" s="33">
        <f t="shared" si="13"/>
        <v>1452.7749999999999</v>
      </c>
      <c r="BA18" s="47"/>
      <c r="BB18" s="38">
        <v>0</v>
      </c>
      <c r="BC18" s="33">
        <f t="shared" si="14"/>
        <v>0</v>
      </c>
      <c r="BD18" s="13"/>
      <c r="BE18" s="42">
        <v>0</v>
      </c>
      <c r="BF18" s="33">
        <f t="shared" si="15"/>
        <v>0</v>
      </c>
      <c r="BG18" s="47"/>
      <c r="BH18" s="38">
        <v>0</v>
      </c>
      <c r="BI18" s="33">
        <f t="shared" si="16"/>
        <v>0</v>
      </c>
      <c r="BJ18" s="47">
        <v>0</v>
      </c>
      <c r="BK18" s="38">
        <v>0</v>
      </c>
      <c r="BL18" s="33">
        <f t="shared" si="17"/>
        <v>0</v>
      </c>
      <c r="BM18" s="47">
        <v>0</v>
      </c>
      <c r="BN18" s="12">
        <f t="shared" si="18"/>
        <v>245</v>
      </c>
      <c r="BO18" s="33">
        <f t="shared" si="19"/>
        <v>20.416666666666668</v>
      </c>
      <c r="BP18" s="12">
        <f t="shared" si="20"/>
        <v>0</v>
      </c>
      <c r="BQ18" s="12">
        <f t="shared" si="58"/>
        <v>0</v>
      </c>
      <c r="BR18" s="11">
        <f t="shared" si="59"/>
        <v>0</v>
      </c>
      <c r="BS18" s="47">
        <v>195</v>
      </c>
      <c r="BT18" s="33">
        <f t="shared" si="21"/>
        <v>16.25</v>
      </c>
      <c r="BU18" s="47"/>
      <c r="BV18" s="47">
        <v>50</v>
      </c>
      <c r="BW18" s="33">
        <f t="shared" si="22"/>
        <v>4.166666666666667</v>
      </c>
      <c r="BX18" s="47"/>
      <c r="BY18" s="42">
        <v>0</v>
      </c>
      <c r="BZ18" s="33">
        <f t="shared" si="23"/>
        <v>0</v>
      </c>
      <c r="CA18" s="47"/>
      <c r="CB18" s="47">
        <v>0</v>
      </c>
      <c r="CC18" s="33">
        <f t="shared" si="24"/>
        <v>0</v>
      </c>
      <c r="CD18" s="47"/>
      <c r="CE18" s="11"/>
      <c r="CF18" s="33">
        <f t="shared" si="25"/>
        <v>0</v>
      </c>
      <c r="CG18" s="47">
        <v>0</v>
      </c>
      <c r="CH18" s="42">
        <v>0</v>
      </c>
      <c r="CI18" s="33">
        <f t="shared" si="26"/>
        <v>0</v>
      </c>
      <c r="CJ18" s="47"/>
      <c r="CK18" s="38">
        <v>0</v>
      </c>
      <c r="CL18" s="33">
        <f t="shared" si="27"/>
        <v>0</v>
      </c>
      <c r="CM18" s="47"/>
      <c r="CN18" s="47">
        <v>480</v>
      </c>
      <c r="CO18" s="33">
        <f t="shared" si="28"/>
        <v>40</v>
      </c>
      <c r="CP18" s="47"/>
      <c r="CQ18" s="47">
        <v>480</v>
      </c>
      <c r="CR18" s="33">
        <f t="shared" si="29"/>
        <v>40</v>
      </c>
      <c r="CS18" s="47"/>
      <c r="CT18" s="38">
        <v>0</v>
      </c>
      <c r="CU18" s="33">
        <f t="shared" si="30"/>
        <v>0</v>
      </c>
      <c r="CV18" s="47"/>
      <c r="CW18" s="42">
        <v>0</v>
      </c>
      <c r="CX18" s="33">
        <f t="shared" si="31"/>
        <v>0</v>
      </c>
      <c r="CY18" s="47"/>
      <c r="CZ18" s="42">
        <v>0</v>
      </c>
      <c r="DA18" s="33">
        <f t="shared" si="32"/>
        <v>0</v>
      </c>
      <c r="DB18" s="47"/>
      <c r="DC18" s="47">
        <v>0</v>
      </c>
      <c r="DD18" s="33">
        <f t="shared" si="33"/>
        <v>0</v>
      </c>
      <c r="DE18" s="47"/>
      <c r="DF18" s="47"/>
      <c r="DG18" s="12">
        <f t="shared" si="60"/>
        <v>24634.9</v>
      </c>
      <c r="DH18" s="42">
        <v>0</v>
      </c>
      <c r="DI18" s="33">
        <f t="shared" si="34"/>
        <v>0</v>
      </c>
      <c r="DJ18" s="47"/>
      <c r="DK18" s="47">
        <v>0</v>
      </c>
      <c r="DL18" s="33">
        <f t="shared" si="35"/>
        <v>0</v>
      </c>
      <c r="DM18" s="47"/>
      <c r="DN18" s="42">
        <v>0</v>
      </c>
      <c r="DO18" s="33">
        <f t="shared" si="36"/>
        <v>0</v>
      </c>
      <c r="DP18" s="47">
        <v>0</v>
      </c>
      <c r="DQ18" s="47">
        <v>0</v>
      </c>
      <c r="DR18" s="33">
        <f t="shared" si="37"/>
        <v>0</v>
      </c>
      <c r="DS18" s="47"/>
      <c r="DT18" s="42">
        <v>0</v>
      </c>
      <c r="DU18" s="33">
        <f t="shared" si="38"/>
        <v>0</v>
      </c>
      <c r="DV18" s="47">
        <v>0</v>
      </c>
      <c r="DW18" s="47">
        <v>4582.8</v>
      </c>
      <c r="DX18" s="33">
        <f t="shared" si="39"/>
        <v>381.90000000000003</v>
      </c>
      <c r="DY18" s="47"/>
      <c r="DZ18" s="47"/>
      <c r="EA18" s="12">
        <f t="shared" si="61"/>
        <v>4582.8</v>
      </c>
    </row>
    <row r="19" spans="1:139" s="14" customFormat="1" ht="20.25" customHeight="1">
      <c r="A19" s="21">
        <v>10</v>
      </c>
      <c r="B19" s="40" t="s">
        <v>65</v>
      </c>
      <c r="C19" s="38">
        <v>36833.100000000006</v>
      </c>
      <c r="D19" s="38">
        <v>0</v>
      </c>
      <c r="E19" s="25">
        <f t="shared" si="0"/>
        <v>135519.1</v>
      </c>
      <c r="F19" s="33">
        <f t="shared" si="40"/>
        <v>11293.258333333333</v>
      </c>
      <c r="G19" s="12" t="e">
        <f>#REF!+#REF!-DY19</f>
        <v>#REF!</v>
      </c>
      <c r="H19" s="12" t="e">
        <f t="shared" si="41"/>
        <v>#REF!</v>
      </c>
      <c r="I19" s="12" t="e">
        <f t="shared" si="42"/>
        <v>#REF!</v>
      </c>
      <c r="J19" s="12">
        <f t="shared" si="1"/>
        <v>37683.5</v>
      </c>
      <c r="K19" s="33">
        <f t="shared" si="2"/>
        <v>3140.2916666666665</v>
      </c>
      <c r="L19" s="12">
        <f t="shared" si="43"/>
        <v>0</v>
      </c>
      <c r="M19" s="12">
        <f t="shared" si="44"/>
        <v>0</v>
      </c>
      <c r="N19" s="12">
        <f t="shared" si="45"/>
        <v>0</v>
      </c>
      <c r="O19" s="12">
        <f t="shared" si="3"/>
        <v>22964.899999999998</v>
      </c>
      <c r="P19" s="33">
        <f t="shared" si="4"/>
        <v>1913.7416666666666</v>
      </c>
      <c r="Q19" s="12">
        <f t="shared" si="5"/>
        <v>0</v>
      </c>
      <c r="R19" s="12">
        <f t="shared" si="46"/>
        <v>0</v>
      </c>
      <c r="S19" s="11">
        <f t="shared" si="47"/>
        <v>0</v>
      </c>
      <c r="T19" s="47">
        <v>3875.1</v>
      </c>
      <c r="U19" s="33">
        <f t="shared" si="6"/>
        <v>322.92500000000001</v>
      </c>
      <c r="V19" s="47"/>
      <c r="W19" s="12">
        <f t="shared" si="48"/>
        <v>0</v>
      </c>
      <c r="X19" s="11">
        <f t="shared" si="49"/>
        <v>0</v>
      </c>
      <c r="Y19" s="47">
        <v>4301.8999999999996</v>
      </c>
      <c r="Z19" s="33">
        <f t="shared" si="7"/>
        <v>358.49166666666662</v>
      </c>
      <c r="AA19" s="47"/>
      <c r="AB19" s="12">
        <f t="shared" si="50"/>
        <v>0</v>
      </c>
      <c r="AC19" s="11">
        <f t="shared" si="51"/>
        <v>0</v>
      </c>
      <c r="AD19" s="47">
        <v>19089.8</v>
      </c>
      <c r="AE19" s="33">
        <f t="shared" si="8"/>
        <v>1590.8166666666666</v>
      </c>
      <c r="AF19" s="47"/>
      <c r="AG19" s="12">
        <f t="shared" si="52"/>
        <v>0</v>
      </c>
      <c r="AH19" s="11">
        <f t="shared" si="53"/>
        <v>0</v>
      </c>
      <c r="AI19" s="47">
        <v>270</v>
      </c>
      <c r="AJ19" s="33">
        <f t="shared" si="9"/>
        <v>22.5</v>
      </c>
      <c r="AK19" s="47"/>
      <c r="AL19" s="12">
        <f t="shared" si="54"/>
        <v>0</v>
      </c>
      <c r="AM19" s="11">
        <f t="shared" si="55"/>
        <v>0</v>
      </c>
      <c r="AN19" s="47"/>
      <c r="AO19" s="33">
        <f t="shared" si="10"/>
        <v>0</v>
      </c>
      <c r="AP19" s="47"/>
      <c r="AQ19" s="12" t="e">
        <f t="shared" si="56"/>
        <v>#DIV/0!</v>
      </c>
      <c r="AR19" s="11" t="e">
        <f t="shared" si="57"/>
        <v>#DIV/0!</v>
      </c>
      <c r="AS19" s="38">
        <v>0</v>
      </c>
      <c r="AT19" s="33">
        <f t="shared" si="11"/>
        <v>0</v>
      </c>
      <c r="AU19" s="47">
        <v>0</v>
      </c>
      <c r="AV19" s="38">
        <v>0</v>
      </c>
      <c r="AW19" s="33">
        <f t="shared" si="12"/>
        <v>0</v>
      </c>
      <c r="AX19" s="47"/>
      <c r="AY19" s="48">
        <v>97835.6</v>
      </c>
      <c r="AZ19" s="33">
        <f t="shared" si="13"/>
        <v>8152.9666666666672</v>
      </c>
      <c r="BA19" s="47"/>
      <c r="BB19" s="38">
        <v>0</v>
      </c>
      <c r="BC19" s="33">
        <f t="shared" si="14"/>
        <v>0</v>
      </c>
      <c r="BD19" s="13"/>
      <c r="BE19" s="42">
        <v>0</v>
      </c>
      <c r="BF19" s="33">
        <f t="shared" si="15"/>
        <v>0</v>
      </c>
      <c r="BG19" s="47"/>
      <c r="BH19" s="38">
        <v>0</v>
      </c>
      <c r="BI19" s="33">
        <f t="shared" si="16"/>
        <v>0</v>
      </c>
      <c r="BJ19" s="47">
        <v>0</v>
      </c>
      <c r="BK19" s="38">
        <v>0</v>
      </c>
      <c r="BL19" s="33">
        <f t="shared" si="17"/>
        <v>0</v>
      </c>
      <c r="BM19" s="47">
        <v>0</v>
      </c>
      <c r="BN19" s="12">
        <f t="shared" si="18"/>
        <v>2596.7000000000003</v>
      </c>
      <c r="BO19" s="33">
        <f t="shared" si="19"/>
        <v>216.39166666666668</v>
      </c>
      <c r="BP19" s="12">
        <f t="shared" si="20"/>
        <v>0</v>
      </c>
      <c r="BQ19" s="12">
        <f t="shared" si="58"/>
        <v>0</v>
      </c>
      <c r="BR19" s="11">
        <f t="shared" si="59"/>
        <v>0</v>
      </c>
      <c r="BS19" s="47">
        <v>58</v>
      </c>
      <c r="BT19" s="33">
        <f t="shared" si="21"/>
        <v>4.833333333333333</v>
      </c>
      <c r="BU19" s="47"/>
      <c r="BV19" s="47">
        <v>1000</v>
      </c>
      <c r="BW19" s="33">
        <f t="shared" si="22"/>
        <v>83.333333333333329</v>
      </c>
      <c r="BX19" s="47"/>
      <c r="BY19" s="42">
        <v>1044.3</v>
      </c>
      <c r="BZ19" s="33">
        <f t="shared" si="23"/>
        <v>87.024999999999991</v>
      </c>
      <c r="CA19" s="47"/>
      <c r="CB19" s="47">
        <v>494.4</v>
      </c>
      <c r="CC19" s="33">
        <f t="shared" si="24"/>
        <v>41.199999999999996</v>
      </c>
      <c r="CD19" s="47"/>
      <c r="CE19" s="11"/>
      <c r="CF19" s="33">
        <f t="shared" si="25"/>
        <v>0</v>
      </c>
      <c r="CG19" s="47">
        <v>0</v>
      </c>
      <c r="CH19" s="42">
        <v>0</v>
      </c>
      <c r="CI19" s="33">
        <f t="shared" si="26"/>
        <v>0</v>
      </c>
      <c r="CJ19" s="47"/>
      <c r="CK19" s="38">
        <v>0</v>
      </c>
      <c r="CL19" s="33">
        <f t="shared" si="27"/>
        <v>0</v>
      </c>
      <c r="CM19" s="47"/>
      <c r="CN19" s="47">
        <v>7550</v>
      </c>
      <c r="CO19" s="33">
        <f t="shared" si="28"/>
        <v>629.16666666666663</v>
      </c>
      <c r="CP19" s="47"/>
      <c r="CQ19" s="47">
        <v>3000</v>
      </c>
      <c r="CR19" s="33">
        <f t="shared" si="29"/>
        <v>250</v>
      </c>
      <c r="CS19" s="47"/>
      <c r="CT19" s="38">
        <v>0</v>
      </c>
      <c r="CU19" s="33">
        <f t="shared" si="30"/>
        <v>0</v>
      </c>
      <c r="CV19" s="47"/>
      <c r="CW19" s="42">
        <v>0</v>
      </c>
      <c r="CX19" s="33">
        <f t="shared" si="31"/>
        <v>0</v>
      </c>
      <c r="CY19" s="47"/>
      <c r="CZ19" s="42">
        <v>0</v>
      </c>
      <c r="DA19" s="33">
        <f t="shared" si="32"/>
        <v>0</v>
      </c>
      <c r="DB19" s="47"/>
      <c r="DC19" s="47">
        <v>0</v>
      </c>
      <c r="DD19" s="33">
        <f t="shared" si="33"/>
        <v>0</v>
      </c>
      <c r="DE19" s="47"/>
      <c r="DF19" s="47"/>
      <c r="DG19" s="12">
        <f t="shared" si="60"/>
        <v>135519.1</v>
      </c>
      <c r="DH19" s="42">
        <v>0</v>
      </c>
      <c r="DI19" s="33">
        <f t="shared" si="34"/>
        <v>0</v>
      </c>
      <c r="DJ19" s="47"/>
      <c r="DK19" s="47">
        <v>0</v>
      </c>
      <c r="DL19" s="33">
        <f t="shared" si="35"/>
        <v>0</v>
      </c>
      <c r="DM19" s="47"/>
      <c r="DN19" s="42">
        <v>0</v>
      </c>
      <c r="DO19" s="33">
        <f t="shared" si="36"/>
        <v>0</v>
      </c>
      <c r="DP19" s="47">
        <v>0</v>
      </c>
      <c r="DQ19" s="47">
        <v>0</v>
      </c>
      <c r="DR19" s="33">
        <f t="shared" si="37"/>
        <v>0</v>
      </c>
      <c r="DS19" s="47"/>
      <c r="DT19" s="42">
        <v>0</v>
      </c>
      <c r="DU19" s="33">
        <f t="shared" si="38"/>
        <v>0</v>
      </c>
      <c r="DV19" s="47">
        <v>0</v>
      </c>
      <c r="DW19" s="47">
        <v>6775.9</v>
      </c>
      <c r="DX19" s="33">
        <f t="shared" si="39"/>
        <v>564.6583333333333</v>
      </c>
      <c r="DY19" s="47"/>
      <c r="DZ19" s="47"/>
      <c r="EA19" s="12">
        <f t="shared" si="61"/>
        <v>6775.9</v>
      </c>
    </row>
    <row r="20" spans="1:139" s="14" customFormat="1" ht="20.25" customHeight="1">
      <c r="A20" s="21">
        <v>11</v>
      </c>
      <c r="B20" s="40" t="s">
        <v>66</v>
      </c>
      <c r="C20" s="38">
        <v>1324.6</v>
      </c>
      <c r="D20" s="38">
        <v>0</v>
      </c>
      <c r="E20" s="25">
        <f t="shared" si="0"/>
        <v>3979.5</v>
      </c>
      <c r="F20" s="33">
        <f t="shared" si="40"/>
        <v>331.625</v>
      </c>
      <c r="G20" s="12" t="e">
        <f>#REF!+#REF!-DY20</f>
        <v>#REF!</v>
      </c>
      <c r="H20" s="12" t="e">
        <f t="shared" si="41"/>
        <v>#REF!</v>
      </c>
      <c r="I20" s="12" t="e">
        <f t="shared" si="42"/>
        <v>#REF!</v>
      </c>
      <c r="J20" s="12">
        <f t="shared" si="1"/>
        <v>196</v>
      </c>
      <c r="K20" s="33">
        <f t="shared" si="2"/>
        <v>16.333333333333332</v>
      </c>
      <c r="L20" s="12">
        <f t="shared" si="43"/>
        <v>0</v>
      </c>
      <c r="M20" s="12">
        <f t="shared" si="44"/>
        <v>0</v>
      </c>
      <c r="N20" s="12">
        <f t="shared" si="45"/>
        <v>0</v>
      </c>
      <c r="O20" s="12">
        <f t="shared" si="3"/>
        <v>75.400000000000006</v>
      </c>
      <c r="P20" s="33">
        <f t="shared" si="4"/>
        <v>6.2833333333333341</v>
      </c>
      <c r="Q20" s="12">
        <f t="shared" si="5"/>
        <v>0</v>
      </c>
      <c r="R20" s="12">
        <f t="shared" si="46"/>
        <v>0</v>
      </c>
      <c r="S20" s="11">
        <f t="shared" si="47"/>
        <v>0</v>
      </c>
      <c r="T20" s="47">
        <v>0</v>
      </c>
      <c r="U20" s="33">
        <f t="shared" si="6"/>
        <v>0</v>
      </c>
      <c r="V20" s="47"/>
      <c r="W20" s="12" t="e">
        <f t="shared" si="48"/>
        <v>#DIV/0!</v>
      </c>
      <c r="X20" s="11" t="e">
        <f t="shared" si="49"/>
        <v>#DIV/0!</v>
      </c>
      <c r="Y20" s="47">
        <v>120.6</v>
      </c>
      <c r="Z20" s="33">
        <f t="shared" si="7"/>
        <v>10.049999999999999</v>
      </c>
      <c r="AA20" s="47"/>
      <c r="AB20" s="12">
        <f t="shared" si="50"/>
        <v>0</v>
      </c>
      <c r="AC20" s="11">
        <f t="shared" si="51"/>
        <v>0</v>
      </c>
      <c r="AD20" s="47">
        <v>75.400000000000006</v>
      </c>
      <c r="AE20" s="33">
        <f t="shared" si="8"/>
        <v>6.2833333333333341</v>
      </c>
      <c r="AF20" s="47"/>
      <c r="AG20" s="12">
        <f t="shared" si="52"/>
        <v>0</v>
      </c>
      <c r="AH20" s="11">
        <f t="shared" si="53"/>
        <v>0</v>
      </c>
      <c r="AI20" s="47">
        <v>0</v>
      </c>
      <c r="AJ20" s="33">
        <f t="shared" si="9"/>
        <v>0</v>
      </c>
      <c r="AK20" s="47"/>
      <c r="AL20" s="12" t="e">
        <f t="shared" si="54"/>
        <v>#DIV/0!</v>
      </c>
      <c r="AM20" s="11" t="e">
        <f t="shared" si="55"/>
        <v>#DIV/0!</v>
      </c>
      <c r="AN20" s="47"/>
      <c r="AO20" s="33">
        <f t="shared" si="10"/>
        <v>0</v>
      </c>
      <c r="AP20" s="47"/>
      <c r="AQ20" s="12" t="e">
        <f t="shared" si="56"/>
        <v>#DIV/0!</v>
      </c>
      <c r="AR20" s="11" t="e">
        <f t="shared" si="57"/>
        <v>#DIV/0!</v>
      </c>
      <c r="AS20" s="38">
        <v>0</v>
      </c>
      <c r="AT20" s="33">
        <f t="shared" si="11"/>
        <v>0</v>
      </c>
      <c r="AU20" s="47">
        <v>0</v>
      </c>
      <c r="AV20" s="38">
        <v>0</v>
      </c>
      <c r="AW20" s="33">
        <f t="shared" si="12"/>
        <v>0</v>
      </c>
      <c r="AX20" s="47"/>
      <c r="AY20" s="48">
        <v>3783.5</v>
      </c>
      <c r="AZ20" s="33">
        <f t="shared" si="13"/>
        <v>315.29166666666669</v>
      </c>
      <c r="BA20" s="47"/>
      <c r="BB20" s="38">
        <v>0</v>
      </c>
      <c r="BC20" s="33">
        <f t="shared" si="14"/>
        <v>0</v>
      </c>
      <c r="BD20" s="13"/>
      <c r="BE20" s="42">
        <v>0</v>
      </c>
      <c r="BF20" s="33">
        <f t="shared" si="15"/>
        <v>0</v>
      </c>
      <c r="BG20" s="47"/>
      <c r="BH20" s="38">
        <v>0</v>
      </c>
      <c r="BI20" s="33">
        <f t="shared" si="16"/>
        <v>0</v>
      </c>
      <c r="BJ20" s="47">
        <v>0</v>
      </c>
      <c r="BK20" s="38">
        <v>0</v>
      </c>
      <c r="BL20" s="33">
        <f t="shared" si="17"/>
        <v>0</v>
      </c>
      <c r="BM20" s="47">
        <v>0</v>
      </c>
      <c r="BN20" s="12">
        <f t="shared" si="18"/>
        <v>0</v>
      </c>
      <c r="BO20" s="33">
        <f t="shared" si="19"/>
        <v>0</v>
      </c>
      <c r="BP20" s="12">
        <f t="shared" si="20"/>
        <v>0</v>
      </c>
      <c r="BQ20" s="12" t="e">
        <f t="shared" si="58"/>
        <v>#DIV/0!</v>
      </c>
      <c r="BR20" s="11" t="e">
        <f t="shared" si="59"/>
        <v>#DIV/0!</v>
      </c>
      <c r="BS20" s="47">
        <v>0</v>
      </c>
      <c r="BT20" s="33">
        <f t="shared" si="21"/>
        <v>0</v>
      </c>
      <c r="BU20" s="47"/>
      <c r="BV20" s="47">
        <v>0</v>
      </c>
      <c r="BW20" s="33">
        <f t="shared" si="22"/>
        <v>0</v>
      </c>
      <c r="BX20" s="47"/>
      <c r="BY20" s="42">
        <v>0</v>
      </c>
      <c r="BZ20" s="33">
        <f t="shared" si="23"/>
        <v>0</v>
      </c>
      <c r="CA20" s="47"/>
      <c r="CB20" s="47">
        <v>0</v>
      </c>
      <c r="CC20" s="33">
        <f t="shared" si="24"/>
        <v>0</v>
      </c>
      <c r="CD20" s="47"/>
      <c r="CE20" s="11"/>
      <c r="CF20" s="33">
        <f t="shared" si="25"/>
        <v>0</v>
      </c>
      <c r="CG20" s="47">
        <v>0</v>
      </c>
      <c r="CH20" s="42">
        <v>0</v>
      </c>
      <c r="CI20" s="33">
        <f t="shared" si="26"/>
        <v>0</v>
      </c>
      <c r="CJ20" s="47"/>
      <c r="CK20" s="38">
        <v>0</v>
      </c>
      <c r="CL20" s="33">
        <f t="shared" si="27"/>
        <v>0</v>
      </c>
      <c r="CM20" s="47"/>
      <c r="CN20" s="47">
        <v>0</v>
      </c>
      <c r="CO20" s="33">
        <f t="shared" si="28"/>
        <v>0</v>
      </c>
      <c r="CP20" s="47"/>
      <c r="CQ20" s="47">
        <v>0</v>
      </c>
      <c r="CR20" s="33">
        <f t="shared" si="29"/>
        <v>0</v>
      </c>
      <c r="CS20" s="47"/>
      <c r="CT20" s="38">
        <v>0</v>
      </c>
      <c r="CU20" s="33">
        <f t="shared" si="30"/>
        <v>0</v>
      </c>
      <c r="CV20" s="47"/>
      <c r="CW20" s="42">
        <v>0</v>
      </c>
      <c r="CX20" s="33">
        <f t="shared" si="31"/>
        <v>0</v>
      </c>
      <c r="CY20" s="47"/>
      <c r="CZ20" s="42">
        <v>0</v>
      </c>
      <c r="DA20" s="33">
        <f t="shared" si="32"/>
        <v>0</v>
      </c>
      <c r="DB20" s="47"/>
      <c r="DC20" s="47">
        <v>0</v>
      </c>
      <c r="DD20" s="33">
        <f t="shared" si="33"/>
        <v>0</v>
      </c>
      <c r="DE20" s="47"/>
      <c r="DF20" s="47"/>
      <c r="DG20" s="12">
        <f t="shared" si="60"/>
        <v>3979.5</v>
      </c>
      <c r="DH20" s="42">
        <v>0</v>
      </c>
      <c r="DI20" s="33">
        <f t="shared" si="34"/>
        <v>0</v>
      </c>
      <c r="DJ20" s="47"/>
      <c r="DK20" s="47">
        <v>0</v>
      </c>
      <c r="DL20" s="33">
        <f t="shared" si="35"/>
        <v>0</v>
      </c>
      <c r="DM20" s="47"/>
      <c r="DN20" s="42">
        <v>0</v>
      </c>
      <c r="DO20" s="33">
        <f t="shared" si="36"/>
        <v>0</v>
      </c>
      <c r="DP20" s="47">
        <v>0</v>
      </c>
      <c r="DQ20" s="47">
        <v>0</v>
      </c>
      <c r="DR20" s="33">
        <f t="shared" si="37"/>
        <v>0</v>
      </c>
      <c r="DS20" s="47"/>
      <c r="DT20" s="42">
        <v>0</v>
      </c>
      <c r="DU20" s="33">
        <f t="shared" si="38"/>
        <v>0</v>
      </c>
      <c r="DV20" s="47">
        <v>0</v>
      </c>
      <c r="DW20" s="47">
        <v>215</v>
      </c>
      <c r="DX20" s="33">
        <f t="shared" si="39"/>
        <v>17.916666666666668</v>
      </c>
      <c r="DY20" s="47"/>
      <c r="DZ20" s="47"/>
      <c r="EA20" s="12">
        <f t="shared" si="61"/>
        <v>215</v>
      </c>
    </row>
    <row r="21" spans="1:139" s="14" customFormat="1" ht="20.25" customHeight="1">
      <c r="A21" s="21">
        <v>12</v>
      </c>
      <c r="B21" s="40" t="s">
        <v>67</v>
      </c>
      <c r="C21" s="38">
        <v>1980.5</v>
      </c>
      <c r="D21" s="38">
        <v>0</v>
      </c>
      <c r="E21" s="25">
        <f t="shared" si="0"/>
        <v>11135.8</v>
      </c>
      <c r="F21" s="33">
        <f t="shared" si="40"/>
        <v>927.98333333333323</v>
      </c>
      <c r="G21" s="12" t="e">
        <f>#REF!+#REF!-DY21</f>
        <v>#REF!</v>
      </c>
      <c r="H21" s="12" t="e">
        <f t="shared" si="41"/>
        <v>#REF!</v>
      </c>
      <c r="I21" s="12" t="e">
        <f t="shared" si="42"/>
        <v>#REF!</v>
      </c>
      <c r="J21" s="12">
        <f t="shared" si="1"/>
        <v>4389.2</v>
      </c>
      <c r="K21" s="33">
        <f t="shared" si="2"/>
        <v>365.76666666666665</v>
      </c>
      <c r="L21" s="12">
        <f t="shared" si="43"/>
        <v>0</v>
      </c>
      <c r="M21" s="12">
        <f t="shared" si="44"/>
        <v>0</v>
      </c>
      <c r="N21" s="12">
        <f t="shared" si="45"/>
        <v>0</v>
      </c>
      <c r="O21" s="12">
        <f t="shared" si="3"/>
        <v>2039.1999999999998</v>
      </c>
      <c r="P21" s="33">
        <f t="shared" si="4"/>
        <v>169.93333333333331</v>
      </c>
      <c r="Q21" s="12">
        <f t="shared" si="5"/>
        <v>0</v>
      </c>
      <c r="R21" s="12">
        <f t="shared" si="46"/>
        <v>0</v>
      </c>
      <c r="S21" s="11">
        <f t="shared" si="47"/>
        <v>0</v>
      </c>
      <c r="T21" s="47">
        <v>11.6</v>
      </c>
      <c r="U21" s="33">
        <f t="shared" si="6"/>
        <v>0.96666666666666667</v>
      </c>
      <c r="V21" s="47"/>
      <c r="W21" s="12">
        <f t="shared" si="48"/>
        <v>0</v>
      </c>
      <c r="X21" s="11">
        <f t="shared" si="49"/>
        <v>0</v>
      </c>
      <c r="Y21" s="47">
        <v>700</v>
      </c>
      <c r="Z21" s="33">
        <f t="shared" si="7"/>
        <v>58.333333333333336</v>
      </c>
      <c r="AA21" s="47"/>
      <c r="AB21" s="12">
        <f t="shared" si="50"/>
        <v>0</v>
      </c>
      <c r="AC21" s="11">
        <f t="shared" si="51"/>
        <v>0</v>
      </c>
      <c r="AD21" s="47">
        <v>2027.6</v>
      </c>
      <c r="AE21" s="33">
        <f t="shared" si="8"/>
        <v>168.96666666666667</v>
      </c>
      <c r="AF21" s="47"/>
      <c r="AG21" s="12">
        <f t="shared" si="52"/>
        <v>0</v>
      </c>
      <c r="AH21" s="11">
        <f t="shared" si="53"/>
        <v>0</v>
      </c>
      <c r="AI21" s="47">
        <v>0</v>
      </c>
      <c r="AJ21" s="33">
        <f t="shared" si="9"/>
        <v>0</v>
      </c>
      <c r="AK21" s="47"/>
      <c r="AL21" s="12" t="e">
        <f t="shared" si="54"/>
        <v>#DIV/0!</v>
      </c>
      <c r="AM21" s="11" t="e">
        <f t="shared" si="55"/>
        <v>#DIV/0!</v>
      </c>
      <c r="AN21" s="47"/>
      <c r="AO21" s="33">
        <f t="shared" si="10"/>
        <v>0</v>
      </c>
      <c r="AP21" s="47"/>
      <c r="AQ21" s="12" t="e">
        <f t="shared" si="56"/>
        <v>#DIV/0!</v>
      </c>
      <c r="AR21" s="11" t="e">
        <f t="shared" si="57"/>
        <v>#DIV/0!</v>
      </c>
      <c r="AS21" s="38">
        <v>0</v>
      </c>
      <c r="AT21" s="33">
        <f t="shared" si="11"/>
        <v>0</v>
      </c>
      <c r="AU21" s="47">
        <v>0</v>
      </c>
      <c r="AV21" s="38">
        <v>0</v>
      </c>
      <c r="AW21" s="33">
        <f t="shared" si="12"/>
        <v>0</v>
      </c>
      <c r="AX21" s="47"/>
      <c r="AY21" s="48">
        <v>6746.6</v>
      </c>
      <c r="AZ21" s="33">
        <f t="shared" si="13"/>
        <v>562.2166666666667</v>
      </c>
      <c r="BA21" s="47"/>
      <c r="BB21" s="38">
        <v>0</v>
      </c>
      <c r="BC21" s="33">
        <f t="shared" si="14"/>
        <v>0</v>
      </c>
      <c r="BD21" s="13"/>
      <c r="BE21" s="42">
        <v>0</v>
      </c>
      <c r="BF21" s="33">
        <f t="shared" si="15"/>
        <v>0</v>
      </c>
      <c r="BG21" s="47"/>
      <c r="BH21" s="38">
        <v>0</v>
      </c>
      <c r="BI21" s="33">
        <f t="shared" si="16"/>
        <v>0</v>
      </c>
      <c r="BJ21" s="47">
        <v>0</v>
      </c>
      <c r="BK21" s="38">
        <v>0</v>
      </c>
      <c r="BL21" s="33">
        <f t="shared" si="17"/>
        <v>0</v>
      </c>
      <c r="BM21" s="47">
        <v>0</v>
      </c>
      <c r="BN21" s="12">
        <f t="shared" si="18"/>
        <v>1650</v>
      </c>
      <c r="BO21" s="33">
        <f t="shared" si="19"/>
        <v>137.5</v>
      </c>
      <c r="BP21" s="12">
        <f t="shared" si="20"/>
        <v>0</v>
      </c>
      <c r="BQ21" s="12">
        <f t="shared" si="58"/>
        <v>0</v>
      </c>
      <c r="BR21" s="11">
        <f t="shared" si="59"/>
        <v>0</v>
      </c>
      <c r="BS21" s="47">
        <v>0</v>
      </c>
      <c r="BT21" s="33">
        <f t="shared" si="21"/>
        <v>0</v>
      </c>
      <c r="BU21" s="47"/>
      <c r="BV21" s="47">
        <v>1650</v>
      </c>
      <c r="BW21" s="33">
        <f t="shared" si="22"/>
        <v>137.5</v>
      </c>
      <c r="BX21" s="47"/>
      <c r="BY21" s="42">
        <v>0</v>
      </c>
      <c r="BZ21" s="33">
        <f t="shared" si="23"/>
        <v>0</v>
      </c>
      <c r="CA21" s="47"/>
      <c r="CB21" s="47">
        <v>0</v>
      </c>
      <c r="CC21" s="33">
        <f t="shared" si="24"/>
        <v>0</v>
      </c>
      <c r="CD21" s="47"/>
      <c r="CE21" s="11"/>
      <c r="CF21" s="33">
        <f t="shared" si="25"/>
        <v>0</v>
      </c>
      <c r="CG21" s="47">
        <v>0</v>
      </c>
      <c r="CH21" s="42">
        <v>0</v>
      </c>
      <c r="CI21" s="33">
        <f t="shared" si="26"/>
        <v>0</v>
      </c>
      <c r="CJ21" s="47"/>
      <c r="CK21" s="38">
        <v>0</v>
      </c>
      <c r="CL21" s="33">
        <f t="shared" si="27"/>
        <v>0</v>
      </c>
      <c r="CM21" s="47"/>
      <c r="CN21" s="47">
        <v>0</v>
      </c>
      <c r="CO21" s="33">
        <f t="shared" si="28"/>
        <v>0</v>
      </c>
      <c r="CP21" s="47"/>
      <c r="CQ21" s="47">
        <v>0</v>
      </c>
      <c r="CR21" s="33">
        <f t="shared" si="29"/>
        <v>0</v>
      </c>
      <c r="CS21" s="47"/>
      <c r="CT21" s="38">
        <v>0</v>
      </c>
      <c r="CU21" s="33">
        <f t="shared" si="30"/>
        <v>0</v>
      </c>
      <c r="CV21" s="47"/>
      <c r="CW21" s="42">
        <v>0</v>
      </c>
      <c r="CX21" s="33">
        <f t="shared" si="31"/>
        <v>0</v>
      </c>
      <c r="CY21" s="47"/>
      <c r="CZ21" s="42">
        <v>0</v>
      </c>
      <c r="DA21" s="33">
        <f t="shared" si="32"/>
        <v>0</v>
      </c>
      <c r="DB21" s="47"/>
      <c r="DC21" s="47">
        <v>0</v>
      </c>
      <c r="DD21" s="33">
        <f t="shared" si="33"/>
        <v>0</v>
      </c>
      <c r="DE21" s="47"/>
      <c r="DF21" s="47"/>
      <c r="DG21" s="12">
        <f t="shared" si="60"/>
        <v>11135.8</v>
      </c>
      <c r="DH21" s="42">
        <v>0</v>
      </c>
      <c r="DI21" s="33">
        <f t="shared" si="34"/>
        <v>0</v>
      </c>
      <c r="DJ21" s="47"/>
      <c r="DK21" s="47">
        <v>0</v>
      </c>
      <c r="DL21" s="33">
        <f t="shared" si="35"/>
        <v>0</v>
      </c>
      <c r="DM21" s="47"/>
      <c r="DN21" s="42">
        <v>0</v>
      </c>
      <c r="DO21" s="33">
        <f t="shared" si="36"/>
        <v>0</v>
      </c>
      <c r="DP21" s="47">
        <v>0</v>
      </c>
      <c r="DQ21" s="47">
        <v>0</v>
      </c>
      <c r="DR21" s="33">
        <f t="shared" si="37"/>
        <v>0</v>
      </c>
      <c r="DS21" s="47"/>
      <c r="DT21" s="42">
        <v>0</v>
      </c>
      <c r="DU21" s="33">
        <f t="shared" si="38"/>
        <v>0</v>
      </c>
      <c r="DV21" s="47">
        <v>0</v>
      </c>
      <c r="DW21" s="47">
        <v>460</v>
      </c>
      <c r="DX21" s="33">
        <f t="shared" si="39"/>
        <v>38.333333333333336</v>
      </c>
      <c r="DY21" s="47"/>
      <c r="DZ21" s="47"/>
      <c r="EA21" s="12">
        <f t="shared" si="61"/>
        <v>460</v>
      </c>
    </row>
    <row r="22" spans="1:139" s="15" customFormat="1" ht="20.25" customHeight="1">
      <c r="A22" s="21">
        <v>13</v>
      </c>
      <c r="B22" s="40" t="s">
        <v>68</v>
      </c>
      <c r="C22" s="38">
        <v>20742.3</v>
      </c>
      <c r="D22" s="38">
        <v>0</v>
      </c>
      <c r="E22" s="25">
        <f t="shared" si="0"/>
        <v>161551.10100000002</v>
      </c>
      <c r="F22" s="33">
        <f t="shared" si="40"/>
        <v>13462.591750000001</v>
      </c>
      <c r="G22" s="12" t="e">
        <f>#REF!+#REF!-DY22</f>
        <v>#REF!</v>
      </c>
      <c r="H22" s="12" t="e">
        <f t="shared" si="41"/>
        <v>#REF!</v>
      </c>
      <c r="I22" s="12" t="e">
        <f t="shared" si="42"/>
        <v>#REF!</v>
      </c>
      <c r="J22" s="12">
        <f t="shared" si="1"/>
        <v>65320.001000000004</v>
      </c>
      <c r="K22" s="33">
        <f t="shared" si="2"/>
        <v>5443.3334166666673</v>
      </c>
      <c r="L22" s="12">
        <f t="shared" si="43"/>
        <v>0</v>
      </c>
      <c r="M22" s="12">
        <f t="shared" si="44"/>
        <v>0</v>
      </c>
      <c r="N22" s="12">
        <f t="shared" si="45"/>
        <v>0</v>
      </c>
      <c r="O22" s="12">
        <f t="shared" si="3"/>
        <v>23170</v>
      </c>
      <c r="P22" s="33">
        <f t="shared" si="4"/>
        <v>1930.8333333333333</v>
      </c>
      <c r="Q22" s="12">
        <f t="shared" si="5"/>
        <v>0</v>
      </c>
      <c r="R22" s="12">
        <f t="shared" si="46"/>
        <v>0</v>
      </c>
      <c r="S22" s="11">
        <f t="shared" si="47"/>
        <v>0</v>
      </c>
      <c r="T22" s="47">
        <v>6170</v>
      </c>
      <c r="U22" s="33">
        <f t="shared" si="6"/>
        <v>514.16666666666663</v>
      </c>
      <c r="V22" s="47"/>
      <c r="W22" s="12">
        <f t="shared" si="48"/>
        <v>0</v>
      </c>
      <c r="X22" s="11">
        <f t="shared" si="49"/>
        <v>0</v>
      </c>
      <c r="Y22" s="47">
        <v>13500.001</v>
      </c>
      <c r="Z22" s="33">
        <f t="shared" si="7"/>
        <v>1125.0000833333334</v>
      </c>
      <c r="AA22" s="47"/>
      <c r="AB22" s="12">
        <f t="shared" si="50"/>
        <v>0</v>
      </c>
      <c r="AC22" s="11">
        <f t="shared" si="51"/>
        <v>0</v>
      </c>
      <c r="AD22" s="47">
        <v>17000</v>
      </c>
      <c r="AE22" s="33">
        <f t="shared" si="8"/>
        <v>1416.6666666666667</v>
      </c>
      <c r="AF22" s="47"/>
      <c r="AG22" s="12">
        <f t="shared" si="52"/>
        <v>0</v>
      </c>
      <c r="AH22" s="11">
        <f t="shared" si="53"/>
        <v>0</v>
      </c>
      <c r="AI22" s="47">
        <v>1470</v>
      </c>
      <c r="AJ22" s="33">
        <f t="shared" si="9"/>
        <v>122.5</v>
      </c>
      <c r="AK22" s="47"/>
      <c r="AL22" s="12">
        <f t="shared" si="54"/>
        <v>0</v>
      </c>
      <c r="AM22" s="11">
        <f t="shared" si="55"/>
        <v>0</v>
      </c>
      <c r="AN22" s="47"/>
      <c r="AO22" s="33">
        <f t="shared" si="10"/>
        <v>0</v>
      </c>
      <c r="AP22" s="47"/>
      <c r="AQ22" s="12" t="e">
        <f t="shared" si="56"/>
        <v>#DIV/0!</v>
      </c>
      <c r="AR22" s="11" t="e">
        <f t="shared" si="57"/>
        <v>#DIV/0!</v>
      </c>
      <c r="AS22" s="38">
        <v>0</v>
      </c>
      <c r="AT22" s="33">
        <f t="shared" si="11"/>
        <v>0</v>
      </c>
      <c r="AU22" s="47">
        <v>0</v>
      </c>
      <c r="AV22" s="38">
        <v>0</v>
      </c>
      <c r="AW22" s="33">
        <f t="shared" si="12"/>
        <v>0</v>
      </c>
      <c r="AX22" s="47"/>
      <c r="AY22" s="48">
        <v>58775.8</v>
      </c>
      <c r="AZ22" s="33">
        <f t="shared" si="13"/>
        <v>4897.9833333333336</v>
      </c>
      <c r="BA22" s="47"/>
      <c r="BB22" s="38">
        <v>0</v>
      </c>
      <c r="BC22" s="33">
        <f t="shared" si="14"/>
        <v>0</v>
      </c>
      <c r="BD22" s="13"/>
      <c r="BE22" s="42">
        <v>0</v>
      </c>
      <c r="BF22" s="33">
        <f t="shared" si="15"/>
        <v>0</v>
      </c>
      <c r="BG22" s="47"/>
      <c r="BH22" s="38">
        <v>0</v>
      </c>
      <c r="BI22" s="33">
        <f t="shared" si="16"/>
        <v>0</v>
      </c>
      <c r="BJ22" s="47">
        <v>0</v>
      </c>
      <c r="BK22" s="38">
        <v>0</v>
      </c>
      <c r="BL22" s="33">
        <f t="shared" si="17"/>
        <v>0</v>
      </c>
      <c r="BM22" s="47">
        <v>0</v>
      </c>
      <c r="BN22" s="12">
        <f t="shared" si="18"/>
        <v>400</v>
      </c>
      <c r="BO22" s="33">
        <f t="shared" si="19"/>
        <v>33.333333333333336</v>
      </c>
      <c r="BP22" s="12">
        <f t="shared" si="20"/>
        <v>0</v>
      </c>
      <c r="BQ22" s="12">
        <f t="shared" si="58"/>
        <v>0</v>
      </c>
      <c r="BR22" s="11">
        <f t="shared" si="59"/>
        <v>0</v>
      </c>
      <c r="BS22" s="47">
        <v>400</v>
      </c>
      <c r="BT22" s="33">
        <f t="shared" si="21"/>
        <v>33.333333333333336</v>
      </c>
      <c r="BU22" s="47"/>
      <c r="BV22" s="47">
        <v>0</v>
      </c>
      <c r="BW22" s="33">
        <f t="shared" si="22"/>
        <v>0</v>
      </c>
      <c r="BX22" s="47"/>
      <c r="BY22" s="42">
        <v>0</v>
      </c>
      <c r="BZ22" s="33">
        <f t="shared" si="23"/>
        <v>0</v>
      </c>
      <c r="CA22" s="47"/>
      <c r="CB22" s="47">
        <v>0</v>
      </c>
      <c r="CC22" s="33">
        <f t="shared" si="24"/>
        <v>0</v>
      </c>
      <c r="CD22" s="47"/>
      <c r="CE22" s="11"/>
      <c r="CF22" s="33">
        <f t="shared" si="25"/>
        <v>0</v>
      </c>
      <c r="CG22" s="47">
        <v>0</v>
      </c>
      <c r="CH22" s="42">
        <v>0</v>
      </c>
      <c r="CI22" s="33">
        <f t="shared" si="26"/>
        <v>0</v>
      </c>
      <c r="CJ22" s="47"/>
      <c r="CK22" s="38">
        <v>0</v>
      </c>
      <c r="CL22" s="33">
        <f t="shared" si="27"/>
        <v>0</v>
      </c>
      <c r="CM22" s="47"/>
      <c r="CN22" s="47">
        <v>22580</v>
      </c>
      <c r="CO22" s="33">
        <f t="shared" si="28"/>
        <v>1881.6666666666667</v>
      </c>
      <c r="CP22" s="47"/>
      <c r="CQ22" s="47">
        <v>6000</v>
      </c>
      <c r="CR22" s="33">
        <f t="shared" si="29"/>
        <v>500</v>
      </c>
      <c r="CS22" s="47"/>
      <c r="CT22" s="38">
        <v>4000</v>
      </c>
      <c r="CU22" s="33">
        <f t="shared" si="30"/>
        <v>333.33333333333331</v>
      </c>
      <c r="CV22" s="47"/>
      <c r="CW22" s="42">
        <v>0</v>
      </c>
      <c r="CX22" s="33">
        <f t="shared" si="31"/>
        <v>0</v>
      </c>
      <c r="CY22" s="47"/>
      <c r="CZ22" s="42">
        <v>0</v>
      </c>
      <c r="DA22" s="33">
        <f t="shared" si="32"/>
        <v>0</v>
      </c>
      <c r="DB22" s="47"/>
      <c r="DC22" s="47">
        <v>200</v>
      </c>
      <c r="DD22" s="33">
        <f t="shared" si="33"/>
        <v>16.666666666666668</v>
      </c>
      <c r="DE22" s="47"/>
      <c r="DF22" s="47"/>
      <c r="DG22" s="12">
        <f t="shared" si="60"/>
        <v>124095.80100000001</v>
      </c>
      <c r="DH22" s="42">
        <v>0</v>
      </c>
      <c r="DI22" s="33">
        <f t="shared" si="34"/>
        <v>0</v>
      </c>
      <c r="DJ22" s="47"/>
      <c r="DK22" s="47">
        <v>37455.300000000003</v>
      </c>
      <c r="DL22" s="33">
        <f t="shared" si="35"/>
        <v>3121.2750000000001</v>
      </c>
      <c r="DM22" s="47"/>
      <c r="DN22" s="42">
        <v>0</v>
      </c>
      <c r="DO22" s="33">
        <f t="shared" si="36"/>
        <v>0</v>
      </c>
      <c r="DP22" s="47">
        <v>0</v>
      </c>
      <c r="DQ22" s="47">
        <v>0</v>
      </c>
      <c r="DR22" s="33">
        <f t="shared" si="37"/>
        <v>0</v>
      </c>
      <c r="DS22" s="47"/>
      <c r="DT22" s="42">
        <v>0</v>
      </c>
      <c r="DU22" s="33">
        <f t="shared" si="38"/>
        <v>0</v>
      </c>
      <c r="DV22" s="47">
        <v>0</v>
      </c>
      <c r="DW22" s="47">
        <v>4210</v>
      </c>
      <c r="DX22" s="33">
        <f t="shared" si="39"/>
        <v>350.83333333333331</v>
      </c>
      <c r="DY22" s="47"/>
      <c r="DZ22" s="47"/>
      <c r="EA22" s="12">
        <f t="shared" si="61"/>
        <v>41665.300000000003</v>
      </c>
      <c r="ED22" s="14"/>
      <c r="EF22" s="14"/>
      <c r="EG22" s="14"/>
      <c r="EI22" s="14"/>
    </row>
    <row r="23" spans="1:139" s="15" customFormat="1" ht="20.25" customHeight="1">
      <c r="A23" s="21">
        <v>14</v>
      </c>
      <c r="B23" s="40" t="s">
        <v>69</v>
      </c>
      <c r="C23" s="38">
        <v>43849.899999999994</v>
      </c>
      <c r="D23" s="38">
        <v>0</v>
      </c>
      <c r="E23" s="25">
        <f t="shared" si="0"/>
        <v>86986.2</v>
      </c>
      <c r="F23" s="33">
        <f t="shared" si="40"/>
        <v>7248.8499999999995</v>
      </c>
      <c r="G23" s="12" t="e">
        <f>#REF!+#REF!-DY23</f>
        <v>#REF!</v>
      </c>
      <c r="H23" s="12" t="e">
        <f t="shared" si="41"/>
        <v>#REF!</v>
      </c>
      <c r="I23" s="12" t="e">
        <f t="shared" si="42"/>
        <v>#REF!</v>
      </c>
      <c r="J23" s="12">
        <f t="shared" si="1"/>
        <v>25810</v>
      </c>
      <c r="K23" s="33">
        <f t="shared" si="2"/>
        <v>2150.8333333333335</v>
      </c>
      <c r="L23" s="12">
        <f t="shared" si="43"/>
        <v>0</v>
      </c>
      <c r="M23" s="12">
        <f t="shared" si="44"/>
        <v>0</v>
      </c>
      <c r="N23" s="12">
        <f t="shared" si="45"/>
        <v>0</v>
      </c>
      <c r="O23" s="12">
        <f t="shared" si="3"/>
        <v>8950</v>
      </c>
      <c r="P23" s="33">
        <f t="shared" si="4"/>
        <v>745.83333333333337</v>
      </c>
      <c r="Q23" s="12">
        <f t="shared" si="5"/>
        <v>0</v>
      </c>
      <c r="R23" s="12">
        <f t="shared" si="46"/>
        <v>0</v>
      </c>
      <c r="S23" s="11">
        <f t="shared" si="47"/>
        <v>0</v>
      </c>
      <c r="T23" s="47">
        <v>950</v>
      </c>
      <c r="U23" s="33">
        <f t="shared" si="6"/>
        <v>79.166666666666671</v>
      </c>
      <c r="V23" s="47"/>
      <c r="W23" s="12">
        <f t="shared" si="48"/>
        <v>0</v>
      </c>
      <c r="X23" s="11">
        <f t="shared" si="49"/>
        <v>0</v>
      </c>
      <c r="Y23" s="47">
        <v>10800</v>
      </c>
      <c r="Z23" s="33">
        <f t="shared" si="7"/>
        <v>900</v>
      </c>
      <c r="AA23" s="47"/>
      <c r="AB23" s="12">
        <f t="shared" si="50"/>
        <v>0</v>
      </c>
      <c r="AC23" s="11">
        <f t="shared" si="51"/>
        <v>0</v>
      </c>
      <c r="AD23" s="47">
        <v>8000</v>
      </c>
      <c r="AE23" s="33">
        <f t="shared" si="8"/>
        <v>666.66666666666663</v>
      </c>
      <c r="AF23" s="47"/>
      <c r="AG23" s="12">
        <f t="shared" si="52"/>
        <v>0</v>
      </c>
      <c r="AH23" s="11">
        <f t="shared" si="53"/>
        <v>0</v>
      </c>
      <c r="AI23" s="47">
        <v>460</v>
      </c>
      <c r="AJ23" s="33">
        <f t="shared" si="9"/>
        <v>38.333333333333336</v>
      </c>
      <c r="AK23" s="47"/>
      <c r="AL23" s="12">
        <f t="shared" si="54"/>
        <v>0</v>
      </c>
      <c r="AM23" s="11">
        <f t="shared" si="55"/>
        <v>0</v>
      </c>
      <c r="AN23" s="47"/>
      <c r="AO23" s="33">
        <f t="shared" si="10"/>
        <v>0</v>
      </c>
      <c r="AP23" s="47"/>
      <c r="AQ23" s="12" t="e">
        <f t="shared" si="56"/>
        <v>#DIV/0!</v>
      </c>
      <c r="AR23" s="11" t="e">
        <f t="shared" si="57"/>
        <v>#DIV/0!</v>
      </c>
      <c r="AS23" s="38">
        <v>0</v>
      </c>
      <c r="AT23" s="33">
        <f t="shared" si="11"/>
        <v>0</v>
      </c>
      <c r="AU23" s="47">
        <v>0</v>
      </c>
      <c r="AV23" s="38">
        <v>0</v>
      </c>
      <c r="AW23" s="33">
        <f t="shared" si="12"/>
        <v>0</v>
      </c>
      <c r="AX23" s="47"/>
      <c r="AY23" s="48">
        <v>54423.3</v>
      </c>
      <c r="AZ23" s="33">
        <f t="shared" si="13"/>
        <v>4535.2750000000005</v>
      </c>
      <c r="BA23" s="47"/>
      <c r="BB23" s="38">
        <v>0</v>
      </c>
      <c r="BC23" s="33">
        <f t="shared" si="14"/>
        <v>0</v>
      </c>
      <c r="BD23" s="13"/>
      <c r="BE23" s="42">
        <v>1166.9000000000001</v>
      </c>
      <c r="BF23" s="33">
        <f t="shared" si="15"/>
        <v>97.241666666666674</v>
      </c>
      <c r="BG23" s="47"/>
      <c r="BH23" s="38">
        <v>0</v>
      </c>
      <c r="BI23" s="33">
        <f t="shared" si="16"/>
        <v>0</v>
      </c>
      <c r="BJ23" s="47">
        <v>0</v>
      </c>
      <c r="BK23" s="38">
        <v>0</v>
      </c>
      <c r="BL23" s="33">
        <f t="shared" si="17"/>
        <v>0</v>
      </c>
      <c r="BM23" s="47">
        <v>0</v>
      </c>
      <c r="BN23" s="12">
        <f t="shared" si="18"/>
        <v>1200</v>
      </c>
      <c r="BO23" s="33">
        <f t="shared" si="19"/>
        <v>100</v>
      </c>
      <c r="BP23" s="12">
        <f t="shared" si="20"/>
        <v>0</v>
      </c>
      <c r="BQ23" s="12">
        <f t="shared" si="58"/>
        <v>0</v>
      </c>
      <c r="BR23" s="11">
        <f t="shared" si="59"/>
        <v>0</v>
      </c>
      <c r="BS23" s="47">
        <v>1200</v>
      </c>
      <c r="BT23" s="33">
        <f t="shared" si="21"/>
        <v>100</v>
      </c>
      <c r="BU23" s="47"/>
      <c r="BV23" s="47">
        <v>0</v>
      </c>
      <c r="BW23" s="33">
        <f t="shared" si="22"/>
        <v>0</v>
      </c>
      <c r="BX23" s="47"/>
      <c r="BY23" s="42">
        <v>0</v>
      </c>
      <c r="BZ23" s="33">
        <f t="shared" si="23"/>
        <v>0</v>
      </c>
      <c r="CA23" s="47"/>
      <c r="CB23" s="47">
        <v>0</v>
      </c>
      <c r="CC23" s="33">
        <f t="shared" si="24"/>
        <v>0</v>
      </c>
      <c r="CD23" s="47"/>
      <c r="CE23" s="11"/>
      <c r="CF23" s="33">
        <f t="shared" si="25"/>
        <v>0</v>
      </c>
      <c r="CG23" s="47">
        <v>0</v>
      </c>
      <c r="CH23" s="42">
        <v>0</v>
      </c>
      <c r="CI23" s="33">
        <f t="shared" si="26"/>
        <v>0</v>
      </c>
      <c r="CJ23" s="47"/>
      <c r="CK23" s="38">
        <v>0</v>
      </c>
      <c r="CL23" s="33">
        <f t="shared" si="27"/>
        <v>0</v>
      </c>
      <c r="CM23" s="47"/>
      <c r="CN23" s="47">
        <v>4400</v>
      </c>
      <c r="CO23" s="33">
        <f t="shared" si="28"/>
        <v>366.66666666666669</v>
      </c>
      <c r="CP23" s="47"/>
      <c r="CQ23" s="47">
        <v>1640</v>
      </c>
      <c r="CR23" s="33">
        <f t="shared" si="29"/>
        <v>136.66666666666666</v>
      </c>
      <c r="CS23" s="47"/>
      <c r="CT23" s="38">
        <v>0</v>
      </c>
      <c r="CU23" s="33">
        <f t="shared" si="30"/>
        <v>0</v>
      </c>
      <c r="CV23" s="47"/>
      <c r="CW23" s="42">
        <v>0</v>
      </c>
      <c r="CX23" s="33">
        <f t="shared" si="31"/>
        <v>0</v>
      </c>
      <c r="CY23" s="47"/>
      <c r="CZ23" s="42">
        <v>0</v>
      </c>
      <c r="DA23" s="33">
        <f t="shared" si="32"/>
        <v>0</v>
      </c>
      <c r="DB23" s="47"/>
      <c r="DC23" s="47">
        <v>0</v>
      </c>
      <c r="DD23" s="33">
        <f t="shared" si="33"/>
        <v>0</v>
      </c>
      <c r="DE23" s="47"/>
      <c r="DF23" s="47"/>
      <c r="DG23" s="12">
        <f t="shared" si="60"/>
        <v>81400.2</v>
      </c>
      <c r="DH23" s="42">
        <v>0</v>
      </c>
      <c r="DI23" s="33">
        <f t="shared" si="34"/>
        <v>0</v>
      </c>
      <c r="DJ23" s="47"/>
      <c r="DK23" s="47">
        <v>5586</v>
      </c>
      <c r="DL23" s="33">
        <f t="shared" si="35"/>
        <v>465.5</v>
      </c>
      <c r="DM23" s="47"/>
      <c r="DN23" s="42">
        <v>0</v>
      </c>
      <c r="DO23" s="33">
        <f t="shared" si="36"/>
        <v>0</v>
      </c>
      <c r="DP23" s="47">
        <v>0</v>
      </c>
      <c r="DQ23" s="47">
        <v>0</v>
      </c>
      <c r="DR23" s="33">
        <f t="shared" si="37"/>
        <v>0</v>
      </c>
      <c r="DS23" s="47"/>
      <c r="DT23" s="42">
        <v>0</v>
      </c>
      <c r="DU23" s="33">
        <f t="shared" si="38"/>
        <v>0</v>
      </c>
      <c r="DV23" s="47">
        <v>0</v>
      </c>
      <c r="DW23" s="47">
        <v>4140.8</v>
      </c>
      <c r="DX23" s="33">
        <f t="shared" si="39"/>
        <v>345.06666666666666</v>
      </c>
      <c r="DY23" s="47"/>
      <c r="DZ23" s="47"/>
      <c r="EA23" s="12">
        <f t="shared" si="61"/>
        <v>9726.7999999999993</v>
      </c>
      <c r="ED23" s="14"/>
      <c r="EF23" s="14"/>
      <c r="EG23" s="14"/>
      <c r="EI23" s="14"/>
    </row>
    <row r="24" spans="1:139" s="15" customFormat="1" ht="20.25" customHeight="1">
      <c r="A24" s="21">
        <v>15</v>
      </c>
      <c r="B24" s="40" t="s">
        <v>70</v>
      </c>
      <c r="C24" s="38">
        <v>1386.2</v>
      </c>
      <c r="D24" s="38">
        <v>0</v>
      </c>
      <c r="E24" s="25">
        <f t="shared" si="0"/>
        <v>15394.3</v>
      </c>
      <c r="F24" s="33">
        <f t="shared" si="40"/>
        <v>1282.8583333333333</v>
      </c>
      <c r="G24" s="12" t="e">
        <f>#REF!+#REF!-DY24</f>
        <v>#REF!</v>
      </c>
      <c r="H24" s="12" t="e">
        <f t="shared" si="41"/>
        <v>#REF!</v>
      </c>
      <c r="I24" s="12" t="e">
        <f t="shared" si="42"/>
        <v>#REF!</v>
      </c>
      <c r="J24" s="12">
        <f t="shared" si="1"/>
        <v>7042.8</v>
      </c>
      <c r="K24" s="33">
        <f t="shared" si="2"/>
        <v>586.9</v>
      </c>
      <c r="L24" s="12">
        <f t="shared" si="43"/>
        <v>0</v>
      </c>
      <c r="M24" s="12">
        <f t="shared" si="44"/>
        <v>0</v>
      </c>
      <c r="N24" s="12">
        <f t="shared" si="45"/>
        <v>0</v>
      </c>
      <c r="O24" s="12">
        <f t="shared" si="3"/>
        <v>4300.1000000000004</v>
      </c>
      <c r="P24" s="33">
        <f t="shared" si="4"/>
        <v>358.3416666666667</v>
      </c>
      <c r="Q24" s="12">
        <f t="shared" si="5"/>
        <v>0</v>
      </c>
      <c r="R24" s="12">
        <f t="shared" si="46"/>
        <v>0</v>
      </c>
      <c r="S24" s="11">
        <f t="shared" si="47"/>
        <v>0</v>
      </c>
      <c r="T24" s="47">
        <v>1177.5999999999999</v>
      </c>
      <c r="U24" s="33">
        <f t="shared" si="6"/>
        <v>98.133333333333326</v>
      </c>
      <c r="V24" s="47"/>
      <c r="W24" s="12">
        <f t="shared" si="48"/>
        <v>0</v>
      </c>
      <c r="X24" s="11">
        <f t="shared" si="49"/>
        <v>0</v>
      </c>
      <c r="Y24" s="47">
        <v>1687.4</v>
      </c>
      <c r="Z24" s="33">
        <f t="shared" si="7"/>
        <v>140.61666666666667</v>
      </c>
      <c r="AA24" s="47"/>
      <c r="AB24" s="12">
        <f t="shared" si="50"/>
        <v>0</v>
      </c>
      <c r="AC24" s="11">
        <f t="shared" si="51"/>
        <v>0</v>
      </c>
      <c r="AD24" s="47">
        <v>3122.5</v>
      </c>
      <c r="AE24" s="33">
        <f t="shared" si="8"/>
        <v>260.20833333333331</v>
      </c>
      <c r="AF24" s="47"/>
      <c r="AG24" s="12">
        <f t="shared" si="52"/>
        <v>0</v>
      </c>
      <c r="AH24" s="11">
        <f t="shared" si="53"/>
        <v>0</v>
      </c>
      <c r="AI24" s="47">
        <v>80</v>
      </c>
      <c r="AJ24" s="33">
        <f t="shared" si="9"/>
        <v>6.666666666666667</v>
      </c>
      <c r="AK24" s="47"/>
      <c r="AL24" s="12">
        <f t="shared" si="54"/>
        <v>0</v>
      </c>
      <c r="AM24" s="11">
        <f t="shared" si="55"/>
        <v>0</v>
      </c>
      <c r="AN24" s="47"/>
      <c r="AO24" s="33">
        <f t="shared" si="10"/>
        <v>0</v>
      </c>
      <c r="AP24" s="47"/>
      <c r="AQ24" s="12" t="e">
        <f t="shared" si="56"/>
        <v>#DIV/0!</v>
      </c>
      <c r="AR24" s="11" t="e">
        <f t="shared" si="57"/>
        <v>#DIV/0!</v>
      </c>
      <c r="AS24" s="38">
        <v>0</v>
      </c>
      <c r="AT24" s="33">
        <f t="shared" si="11"/>
        <v>0</v>
      </c>
      <c r="AU24" s="47">
        <v>0</v>
      </c>
      <c r="AV24" s="38">
        <v>0</v>
      </c>
      <c r="AW24" s="33">
        <f t="shared" si="12"/>
        <v>0</v>
      </c>
      <c r="AX24" s="47"/>
      <c r="AY24" s="48">
        <v>8351.5</v>
      </c>
      <c r="AZ24" s="33">
        <f t="shared" si="13"/>
        <v>695.95833333333337</v>
      </c>
      <c r="BA24" s="47"/>
      <c r="BB24" s="38">
        <v>0</v>
      </c>
      <c r="BC24" s="33">
        <f t="shared" si="14"/>
        <v>0</v>
      </c>
      <c r="BD24" s="13"/>
      <c r="BE24" s="42">
        <v>0</v>
      </c>
      <c r="BF24" s="33">
        <f t="shared" si="15"/>
        <v>0</v>
      </c>
      <c r="BG24" s="47"/>
      <c r="BH24" s="38">
        <v>0</v>
      </c>
      <c r="BI24" s="33">
        <f t="shared" si="16"/>
        <v>0</v>
      </c>
      <c r="BJ24" s="47">
        <v>0</v>
      </c>
      <c r="BK24" s="38">
        <v>0</v>
      </c>
      <c r="BL24" s="33">
        <f t="shared" si="17"/>
        <v>0</v>
      </c>
      <c r="BM24" s="47">
        <v>0</v>
      </c>
      <c r="BN24" s="12">
        <f t="shared" si="18"/>
        <v>497.3</v>
      </c>
      <c r="BO24" s="33">
        <f t="shared" si="19"/>
        <v>41.44166666666667</v>
      </c>
      <c r="BP24" s="12">
        <f t="shared" si="20"/>
        <v>0</v>
      </c>
      <c r="BQ24" s="12">
        <f t="shared" si="58"/>
        <v>0</v>
      </c>
      <c r="BR24" s="11">
        <f t="shared" si="59"/>
        <v>0</v>
      </c>
      <c r="BS24" s="47">
        <v>283.5</v>
      </c>
      <c r="BT24" s="33">
        <f t="shared" si="21"/>
        <v>23.625</v>
      </c>
      <c r="BU24" s="47"/>
      <c r="BV24" s="47">
        <v>213.8</v>
      </c>
      <c r="BW24" s="33">
        <f t="shared" si="22"/>
        <v>17.816666666666666</v>
      </c>
      <c r="BX24" s="47"/>
      <c r="BY24" s="42">
        <v>0</v>
      </c>
      <c r="BZ24" s="33">
        <f t="shared" si="23"/>
        <v>0</v>
      </c>
      <c r="CA24" s="47"/>
      <c r="CB24" s="47">
        <v>0</v>
      </c>
      <c r="CC24" s="33">
        <f t="shared" si="24"/>
        <v>0</v>
      </c>
      <c r="CD24" s="47"/>
      <c r="CE24" s="11"/>
      <c r="CF24" s="33">
        <f t="shared" si="25"/>
        <v>0</v>
      </c>
      <c r="CG24" s="47">
        <v>0</v>
      </c>
      <c r="CH24" s="42">
        <v>0</v>
      </c>
      <c r="CI24" s="33">
        <f t="shared" si="26"/>
        <v>0</v>
      </c>
      <c r="CJ24" s="47"/>
      <c r="CK24" s="38">
        <v>0</v>
      </c>
      <c r="CL24" s="33">
        <f t="shared" si="27"/>
        <v>0</v>
      </c>
      <c r="CM24" s="47"/>
      <c r="CN24" s="47">
        <v>478</v>
      </c>
      <c r="CO24" s="33">
        <f t="shared" si="28"/>
        <v>39.833333333333336</v>
      </c>
      <c r="CP24" s="47"/>
      <c r="CQ24" s="47">
        <v>478</v>
      </c>
      <c r="CR24" s="33">
        <f t="shared" si="29"/>
        <v>39.833333333333336</v>
      </c>
      <c r="CS24" s="47"/>
      <c r="CT24" s="38">
        <v>0</v>
      </c>
      <c r="CU24" s="33">
        <f t="shared" si="30"/>
        <v>0</v>
      </c>
      <c r="CV24" s="47"/>
      <c r="CW24" s="42">
        <v>0</v>
      </c>
      <c r="CX24" s="33">
        <f t="shared" si="31"/>
        <v>0</v>
      </c>
      <c r="CY24" s="47"/>
      <c r="CZ24" s="42">
        <v>0</v>
      </c>
      <c r="DA24" s="33">
        <f t="shared" si="32"/>
        <v>0</v>
      </c>
      <c r="DB24" s="47"/>
      <c r="DC24" s="47">
        <v>0</v>
      </c>
      <c r="DD24" s="33">
        <f t="shared" si="33"/>
        <v>0</v>
      </c>
      <c r="DE24" s="47"/>
      <c r="DF24" s="47"/>
      <c r="DG24" s="12">
        <f t="shared" si="60"/>
        <v>15394.3</v>
      </c>
      <c r="DH24" s="42">
        <v>0</v>
      </c>
      <c r="DI24" s="33">
        <f t="shared" si="34"/>
        <v>0</v>
      </c>
      <c r="DJ24" s="47"/>
      <c r="DK24" s="47">
        <v>0</v>
      </c>
      <c r="DL24" s="33">
        <f t="shared" si="35"/>
        <v>0</v>
      </c>
      <c r="DM24" s="47"/>
      <c r="DN24" s="42">
        <v>0</v>
      </c>
      <c r="DO24" s="33">
        <f t="shared" si="36"/>
        <v>0</v>
      </c>
      <c r="DP24" s="47">
        <v>0</v>
      </c>
      <c r="DQ24" s="47">
        <v>0</v>
      </c>
      <c r="DR24" s="33">
        <f t="shared" si="37"/>
        <v>0</v>
      </c>
      <c r="DS24" s="47"/>
      <c r="DT24" s="42">
        <v>0</v>
      </c>
      <c r="DU24" s="33">
        <f t="shared" si="38"/>
        <v>0</v>
      </c>
      <c r="DV24" s="47">
        <v>0</v>
      </c>
      <c r="DW24" s="47">
        <v>770</v>
      </c>
      <c r="DX24" s="33">
        <f t="shared" si="39"/>
        <v>64.166666666666671</v>
      </c>
      <c r="DY24" s="47"/>
      <c r="DZ24" s="47"/>
      <c r="EA24" s="12">
        <f t="shared" si="61"/>
        <v>770</v>
      </c>
      <c r="ED24" s="14"/>
      <c r="EF24" s="14"/>
      <c r="EG24" s="14"/>
      <c r="EI24" s="14"/>
    </row>
    <row r="25" spans="1:139" s="15" customFormat="1" ht="20.25" customHeight="1">
      <c r="A25" s="21">
        <v>16</v>
      </c>
      <c r="B25" s="40" t="s">
        <v>71</v>
      </c>
      <c r="C25" s="38">
        <v>5147.6000000000004</v>
      </c>
      <c r="D25" s="38">
        <v>0</v>
      </c>
      <c r="E25" s="25">
        <f t="shared" si="0"/>
        <v>24198.699999999997</v>
      </c>
      <c r="F25" s="33">
        <f t="shared" si="40"/>
        <v>2016.5583333333332</v>
      </c>
      <c r="G25" s="12" t="e">
        <f>#REF!+#REF!-DY25</f>
        <v>#REF!</v>
      </c>
      <c r="H25" s="12" t="e">
        <f t="shared" si="41"/>
        <v>#REF!</v>
      </c>
      <c r="I25" s="12" t="e">
        <f t="shared" si="42"/>
        <v>#REF!</v>
      </c>
      <c r="J25" s="12">
        <f t="shared" si="1"/>
        <v>8840.2999999999993</v>
      </c>
      <c r="K25" s="33">
        <f t="shared" si="2"/>
        <v>736.69166666666661</v>
      </c>
      <c r="L25" s="12">
        <f t="shared" si="43"/>
        <v>0</v>
      </c>
      <c r="M25" s="12">
        <f t="shared" si="44"/>
        <v>0</v>
      </c>
      <c r="N25" s="12">
        <f t="shared" si="45"/>
        <v>0</v>
      </c>
      <c r="O25" s="12">
        <f t="shared" si="3"/>
        <v>2225.6999999999998</v>
      </c>
      <c r="P25" s="33">
        <f t="shared" si="4"/>
        <v>185.47499999999999</v>
      </c>
      <c r="Q25" s="12">
        <f t="shared" si="5"/>
        <v>0</v>
      </c>
      <c r="R25" s="12">
        <f t="shared" si="46"/>
        <v>0</v>
      </c>
      <c r="S25" s="11">
        <f t="shared" si="47"/>
        <v>0</v>
      </c>
      <c r="T25" s="47">
        <v>46.2</v>
      </c>
      <c r="U25" s="33">
        <f t="shared" si="6"/>
        <v>3.85</v>
      </c>
      <c r="V25" s="47"/>
      <c r="W25" s="12">
        <f t="shared" si="48"/>
        <v>0</v>
      </c>
      <c r="X25" s="11">
        <f t="shared" si="49"/>
        <v>0</v>
      </c>
      <c r="Y25" s="47">
        <v>2244.6</v>
      </c>
      <c r="Z25" s="33">
        <f t="shared" si="7"/>
        <v>187.04999999999998</v>
      </c>
      <c r="AA25" s="47"/>
      <c r="AB25" s="12">
        <f t="shared" si="50"/>
        <v>0</v>
      </c>
      <c r="AC25" s="11">
        <f t="shared" si="51"/>
        <v>0</v>
      </c>
      <c r="AD25" s="47">
        <v>2179.5</v>
      </c>
      <c r="AE25" s="33">
        <f t="shared" si="8"/>
        <v>181.625</v>
      </c>
      <c r="AF25" s="47"/>
      <c r="AG25" s="12">
        <f t="shared" si="52"/>
        <v>0</v>
      </c>
      <c r="AH25" s="11">
        <f t="shared" si="53"/>
        <v>0</v>
      </c>
      <c r="AI25" s="47">
        <v>20</v>
      </c>
      <c r="AJ25" s="33">
        <f t="shared" si="9"/>
        <v>1.6666666666666667</v>
      </c>
      <c r="AK25" s="47"/>
      <c r="AL25" s="12">
        <f t="shared" si="54"/>
        <v>0</v>
      </c>
      <c r="AM25" s="11">
        <f t="shared" si="55"/>
        <v>0</v>
      </c>
      <c r="AN25" s="47"/>
      <c r="AO25" s="33">
        <f t="shared" si="10"/>
        <v>0</v>
      </c>
      <c r="AP25" s="47"/>
      <c r="AQ25" s="12" t="e">
        <f t="shared" si="56"/>
        <v>#DIV/0!</v>
      </c>
      <c r="AR25" s="11" t="e">
        <f t="shared" si="57"/>
        <v>#DIV/0!</v>
      </c>
      <c r="AS25" s="38">
        <v>0</v>
      </c>
      <c r="AT25" s="33">
        <f t="shared" si="11"/>
        <v>0</v>
      </c>
      <c r="AU25" s="47">
        <v>0</v>
      </c>
      <c r="AV25" s="38">
        <v>0</v>
      </c>
      <c r="AW25" s="33">
        <f t="shared" si="12"/>
        <v>0</v>
      </c>
      <c r="AX25" s="47"/>
      <c r="AY25" s="48">
        <v>15358.4</v>
      </c>
      <c r="AZ25" s="33">
        <f t="shared" si="13"/>
        <v>1279.8666666666666</v>
      </c>
      <c r="BA25" s="47"/>
      <c r="BB25" s="38">
        <v>0</v>
      </c>
      <c r="BC25" s="33">
        <f t="shared" si="14"/>
        <v>0</v>
      </c>
      <c r="BD25" s="13"/>
      <c r="BE25" s="42">
        <v>0</v>
      </c>
      <c r="BF25" s="33">
        <f t="shared" si="15"/>
        <v>0</v>
      </c>
      <c r="BG25" s="47"/>
      <c r="BH25" s="38">
        <v>0</v>
      </c>
      <c r="BI25" s="33">
        <f t="shared" si="16"/>
        <v>0</v>
      </c>
      <c r="BJ25" s="47">
        <v>0</v>
      </c>
      <c r="BK25" s="38">
        <v>0</v>
      </c>
      <c r="BL25" s="33">
        <f t="shared" si="17"/>
        <v>0</v>
      </c>
      <c r="BM25" s="47">
        <v>0</v>
      </c>
      <c r="BN25" s="12">
        <f t="shared" si="18"/>
        <v>700</v>
      </c>
      <c r="BO25" s="33">
        <f t="shared" si="19"/>
        <v>58.333333333333336</v>
      </c>
      <c r="BP25" s="12">
        <f t="shared" si="20"/>
        <v>0</v>
      </c>
      <c r="BQ25" s="12">
        <f t="shared" si="58"/>
        <v>0</v>
      </c>
      <c r="BR25" s="11">
        <f t="shared" si="59"/>
        <v>0</v>
      </c>
      <c r="BS25" s="47">
        <v>390</v>
      </c>
      <c r="BT25" s="33">
        <f t="shared" si="21"/>
        <v>32.5</v>
      </c>
      <c r="BU25" s="47"/>
      <c r="BV25" s="47">
        <v>110</v>
      </c>
      <c r="BW25" s="33">
        <f t="shared" si="22"/>
        <v>9.1666666666666661</v>
      </c>
      <c r="BX25" s="47"/>
      <c r="BY25" s="42">
        <v>0</v>
      </c>
      <c r="BZ25" s="33">
        <f t="shared" si="23"/>
        <v>0</v>
      </c>
      <c r="CA25" s="47"/>
      <c r="CB25" s="47">
        <v>200</v>
      </c>
      <c r="CC25" s="33">
        <f t="shared" si="24"/>
        <v>16.666666666666668</v>
      </c>
      <c r="CD25" s="47"/>
      <c r="CE25" s="11"/>
      <c r="CF25" s="33">
        <f t="shared" si="25"/>
        <v>0</v>
      </c>
      <c r="CG25" s="47">
        <v>0</v>
      </c>
      <c r="CH25" s="42">
        <v>0</v>
      </c>
      <c r="CI25" s="33">
        <f t="shared" si="26"/>
        <v>0</v>
      </c>
      <c r="CJ25" s="47"/>
      <c r="CK25" s="38">
        <v>0</v>
      </c>
      <c r="CL25" s="33">
        <f t="shared" si="27"/>
        <v>0</v>
      </c>
      <c r="CM25" s="47"/>
      <c r="CN25" s="47">
        <v>3650</v>
      </c>
      <c r="CO25" s="33">
        <f t="shared" si="28"/>
        <v>304.16666666666669</v>
      </c>
      <c r="CP25" s="47"/>
      <c r="CQ25" s="47">
        <v>650</v>
      </c>
      <c r="CR25" s="33">
        <f t="shared" si="29"/>
        <v>54.166666666666664</v>
      </c>
      <c r="CS25" s="47"/>
      <c r="CT25" s="38">
        <v>0</v>
      </c>
      <c r="CU25" s="33">
        <f t="shared" si="30"/>
        <v>0</v>
      </c>
      <c r="CV25" s="47"/>
      <c r="CW25" s="42">
        <v>0</v>
      </c>
      <c r="CX25" s="33">
        <f t="shared" si="31"/>
        <v>0</v>
      </c>
      <c r="CY25" s="47"/>
      <c r="CZ25" s="42">
        <v>0</v>
      </c>
      <c r="DA25" s="33">
        <f t="shared" si="32"/>
        <v>0</v>
      </c>
      <c r="DB25" s="47"/>
      <c r="DC25" s="47">
        <v>0</v>
      </c>
      <c r="DD25" s="33">
        <f t="shared" si="33"/>
        <v>0</v>
      </c>
      <c r="DE25" s="47"/>
      <c r="DF25" s="47"/>
      <c r="DG25" s="12">
        <f t="shared" si="60"/>
        <v>24198.699999999997</v>
      </c>
      <c r="DH25" s="42">
        <v>0</v>
      </c>
      <c r="DI25" s="33">
        <f t="shared" si="34"/>
        <v>0</v>
      </c>
      <c r="DJ25" s="47"/>
      <c r="DK25" s="47">
        <v>0</v>
      </c>
      <c r="DL25" s="33">
        <f t="shared" si="35"/>
        <v>0</v>
      </c>
      <c r="DM25" s="47"/>
      <c r="DN25" s="42">
        <v>0</v>
      </c>
      <c r="DO25" s="33">
        <f t="shared" si="36"/>
        <v>0</v>
      </c>
      <c r="DP25" s="47">
        <v>0</v>
      </c>
      <c r="DQ25" s="47">
        <v>0</v>
      </c>
      <c r="DR25" s="33">
        <f t="shared" si="37"/>
        <v>0</v>
      </c>
      <c r="DS25" s="47"/>
      <c r="DT25" s="42">
        <v>0</v>
      </c>
      <c r="DU25" s="33">
        <f t="shared" si="38"/>
        <v>0</v>
      </c>
      <c r="DV25" s="47">
        <v>0</v>
      </c>
      <c r="DW25" s="47">
        <v>1500</v>
      </c>
      <c r="DX25" s="33">
        <f t="shared" si="39"/>
        <v>125</v>
      </c>
      <c r="DY25" s="47"/>
      <c r="DZ25" s="47"/>
      <c r="EA25" s="12">
        <f t="shared" si="61"/>
        <v>1500</v>
      </c>
      <c r="ED25" s="14"/>
      <c r="EF25" s="14"/>
      <c r="EG25" s="14"/>
      <c r="EI25" s="14"/>
    </row>
    <row r="26" spans="1:139" s="15" customFormat="1" ht="20.25" customHeight="1">
      <c r="A26" s="21">
        <v>17</v>
      </c>
      <c r="B26" s="40" t="s">
        <v>72</v>
      </c>
      <c r="C26" s="38">
        <v>10622.4</v>
      </c>
      <c r="D26" s="38">
        <v>0</v>
      </c>
      <c r="E26" s="25">
        <f t="shared" si="0"/>
        <v>36256.300000000003</v>
      </c>
      <c r="F26" s="33">
        <f t="shared" si="40"/>
        <v>3021.3583333333336</v>
      </c>
      <c r="G26" s="12" t="e">
        <f>#REF!+#REF!-DY26</f>
        <v>#REF!</v>
      </c>
      <c r="H26" s="12" t="e">
        <f t="shared" si="41"/>
        <v>#REF!</v>
      </c>
      <c r="I26" s="12" t="e">
        <f t="shared" si="42"/>
        <v>#REF!</v>
      </c>
      <c r="J26" s="12">
        <f t="shared" si="1"/>
        <v>10050.4</v>
      </c>
      <c r="K26" s="33">
        <f t="shared" si="2"/>
        <v>837.5333333333333</v>
      </c>
      <c r="L26" s="12">
        <f t="shared" si="43"/>
        <v>0</v>
      </c>
      <c r="M26" s="12">
        <f t="shared" si="44"/>
        <v>0</v>
      </c>
      <c r="N26" s="12">
        <f t="shared" si="45"/>
        <v>0</v>
      </c>
      <c r="O26" s="12">
        <f t="shared" si="3"/>
        <v>3690.4</v>
      </c>
      <c r="P26" s="33">
        <f t="shared" si="4"/>
        <v>307.53333333333336</v>
      </c>
      <c r="Q26" s="12">
        <f t="shared" si="5"/>
        <v>0</v>
      </c>
      <c r="R26" s="12">
        <f t="shared" si="46"/>
        <v>0</v>
      </c>
      <c r="S26" s="11">
        <f t="shared" si="47"/>
        <v>0</v>
      </c>
      <c r="T26" s="47">
        <v>1.4</v>
      </c>
      <c r="U26" s="33">
        <f t="shared" si="6"/>
        <v>0.11666666666666665</v>
      </c>
      <c r="V26" s="47"/>
      <c r="W26" s="12">
        <f t="shared" si="48"/>
        <v>0</v>
      </c>
      <c r="X26" s="11">
        <f t="shared" si="49"/>
        <v>0</v>
      </c>
      <c r="Y26" s="47">
        <v>2900</v>
      </c>
      <c r="Z26" s="33">
        <f t="shared" si="7"/>
        <v>241.66666666666666</v>
      </c>
      <c r="AA26" s="47"/>
      <c r="AB26" s="12">
        <f t="shared" si="50"/>
        <v>0</v>
      </c>
      <c r="AC26" s="11">
        <f t="shared" si="51"/>
        <v>0</v>
      </c>
      <c r="AD26" s="47">
        <v>3689</v>
      </c>
      <c r="AE26" s="33">
        <f t="shared" si="8"/>
        <v>307.41666666666669</v>
      </c>
      <c r="AF26" s="47"/>
      <c r="AG26" s="12">
        <f t="shared" si="52"/>
        <v>0</v>
      </c>
      <c r="AH26" s="11">
        <f t="shared" si="53"/>
        <v>0</v>
      </c>
      <c r="AI26" s="47">
        <v>60</v>
      </c>
      <c r="AJ26" s="33">
        <f t="shared" si="9"/>
        <v>5</v>
      </c>
      <c r="AK26" s="47"/>
      <c r="AL26" s="12">
        <f t="shared" si="54"/>
        <v>0</v>
      </c>
      <c r="AM26" s="11">
        <f t="shared" si="55"/>
        <v>0</v>
      </c>
      <c r="AN26" s="47"/>
      <c r="AO26" s="33">
        <f t="shared" si="10"/>
        <v>0</v>
      </c>
      <c r="AP26" s="47"/>
      <c r="AQ26" s="12" t="e">
        <f t="shared" si="56"/>
        <v>#DIV/0!</v>
      </c>
      <c r="AR26" s="11" t="e">
        <f t="shared" si="57"/>
        <v>#DIV/0!</v>
      </c>
      <c r="AS26" s="38">
        <v>0</v>
      </c>
      <c r="AT26" s="33">
        <f t="shared" si="11"/>
        <v>0</v>
      </c>
      <c r="AU26" s="47">
        <v>0</v>
      </c>
      <c r="AV26" s="38">
        <v>0</v>
      </c>
      <c r="AW26" s="33">
        <f t="shared" si="12"/>
        <v>0</v>
      </c>
      <c r="AX26" s="47"/>
      <c r="AY26" s="48">
        <v>26205.9</v>
      </c>
      <c r="AZ26" s="33">
        <f t="shared" si="13"/>
        <v>2183.8250000000003</v>
      </c>
      <c r="BA26" s="47"/>
      <c r="BB26" s="38">
        <v>0</v>
      </c>
      <c r="BC26" s="33">
        <f t="shared" si="14"/>
        <v>0</v>
      </c>
      <c r="BD26" s="13"/>
      <c r="BE26" s="42">
        <v>0</v>
      </c>
      <c r="BF26" s="33">
        <f t="shared" si="15"/>
        <v>0</v>
      </c>
      <c r="BG26" s="47"/>
      <c r="BH26" s="38">
        <v>0</v>
      </c>
      <c r="BI26" s="33">
        <f t="shared" si="16"/>
        <v>0</v>
      </c>
      <c r="BJ26" s="47">
        <v>0</v>
      </c>
      <c r="BK26" s="38">
        <v>0</v>
      </c>
      <c r="BL26" s="33">
        <f t="shared" si="17"/>
        <v>0</v>
      </c>
      <c r="BM26" s="47">
        <v>0</v>
      </c>
      <c r="BN26" s="12">
        <f t="shared" si="18"/>
        <v>400</v>
      </c>
      <c r="BO26" s="33">
        <f t="shared" si="19"/>
        <v>33.333333333333336</v>
      </c>
      <c r="BP26" s="12">
        <f t="shared" si="20"/>
        <v>0</v>
      </c>
      <c r="BQ26" s="12">
        <f t="shared" si="58"/>
        <v>0</v>
      </c>
      <c r="BR26" s="11">
        <f t="shared" si="59"/>
        <v>0</v>
      </c>
      <c r="BS26" s="47">
        <v>400</v>
      </c>
      <c r="BT26" s="33">
        <f t="shared" si="21"/>
        <v>33.333333333333336</v>
      </c>
      <c r="BU26" s="47"/>
      <c r="BV26" s="47">
        <v>0</v>
      </c>
      <c r="BW26" s="33">
        <f t="shared" si="22"/>
        <v>0</v>
      </c>
      <c r="BX26" s="47"/>
      <c r="BY26" s="42">
        <v>0</v>
      </c>
      <c r="BZ26" s="33">
        <f t="shared" si="23"/>
        <v>0</v>
      </c>
      <c r="CA26" s="47"/>
      <c r="CB26" s="47">
        <v>0</v>
      </c>
      <c r="CC26" s="33">
        <f t="shared" si="24"/>
        <v>0</v>
      </c>
      <c r="CD26" s="47"/>
      <c r="CE26" s="11"/>
      <c r="CF26" s="33">
        <f t="shared" si="25"/>
        <v>0</v>
      </c>
      <c r="CG26" s="47">
        <v>0</v>
      </c>
      <c r="CH26" s="42">
        <v>0</v>
      </c>
      <c r="CI26" s="33">
        <f t="shared" si="26"/>
        <v>0</v>
      </c>
      <c r="CJ26" s="47"/>
      <c r="CK26" s="38">
        <v>0</v>
      </c>
      <c r="CL26" s="33">
        <f t="shared" si="27"/>
        <v>0</v>
      </c>
      <c r="CM26" s="47"/>
      <c r="CN26" s="47">
        <v>3000</v>
      </c>
      <c r="CO26" s="33">
        <f t="shared" si="28"/>
        <v>250</v>
      </c>
      <c r="CP26" s="47"/>
      <c r="CQ26" s="47">
        <v>1000</v>
      </c>
      <c r="CR26" s="33">
        <f t="shared" si="29"/>
        <v>83.333333333333329</v>
      </c>
      <c r="CS26" s="47"/>
      <c r="CT26" s="38">
        <v>0</v>
      </c>
      <c r="CU26" s="33">
        <f t="shared" si="30"/>
        <v>0</v>
      </c>
      <c r="CV26" s="47"/>
      <c r="CW26" s="42">
        <v>0</v>
      </c>
      <c r="CX26" s="33">
        <f t="shared" si="31"/>
        <v>0</v>
      </c>
      <c r="CY26" s="47"/>
      <c r="CZ26" s="42">
        <v>0</v>
      </c>
      <c r="DA26" s="33">
        <f t="shared" si="32"/>
        <v>0</v>
      </c>
      <c r="DB26" s="47"/>
      <c r="DC26" s="47">
        <v>0</v>
      </c>
      <c r="DD26" s="33">
        <f t="shared" si="33"/>
        <v>0</v>
      </c>
      <c r="DE26" s="47"/>
      <c r="DF26" s="47"/>
      <c r="DG26" s="12">
        <f t="shared" si="60"/>
        <v>36256.300000000003</v>
      </c>
      <c r="DH26" s="42">
        <v>0</v>
      </c>
      <c r="DI26" s="33">
        <f t="shared" si="34"/>
        <v>0</v>
      </c>
      <c r="DJ26" s="47"/>
      <c r="DK26" s="47">
        <v>0</v>
      </c>
      <c r="DL26" s="33">
        <f t="shared" si="35"/>
        <v>0</v>
      </c>
      <c r="DM26" s="47"/>
      <c r="DN26" s="42">
        <v>0</v>
      </c>
      <c r="DO26" s="33">
        <f t="shared" si="36"/>
        <v>0</v>
      </c>
      <c r="DP26" s="47">
        <v>0</v>
      </c>
      <c r="DQ26" s="47">
        <v>0</v>
      </c>
      <c r="DR26" s="33">
        <f t="shared" si="37"/>
        <v>0</v>
      </c>
      <c r="DS26" s="47"/>
      <c r="DT26" s="42">
        <v>0</v>
      </c>
      <c r="DU26" s="33">
        <f t="shared" si="38"/>
        <v>0</v>
      </c>
      <c r="DV26" s="47">
        <v>0</v>
      </c>
      <c r="DW26" s="47">
        <v>7000</v>
      </c>
      <c r="DX26" s="33">
        <f t="shared" si="39"/>
        <v>583.33333333333337</v>
      </c>
      <c r="DY26" s="47"/>
      <c r="DZ26" s="47"/>
      <c r="EA26" s="12">
        <f t="shared" si="61"/>
        <v>7000</v>
      </c>
      <c r="ED26" s="14"/>
      <c r="EF26" s="14"/>
      <c r="EG26" s="14"/>
      <c r="EI26" s="14"/>
    </row>
    <row r="27" spans="1:139" s="15" customFormat="1" ht="20.25" customHeight="1">
      <c r="A27" s="21">
        <v>18</v>
      </c>
      <c r="B27" s="40" t="s">
        <v>73</v>
      </c>
      <c r="C27" s="38">
        <v>14903.7</v>
      </c>
      <c r="D27" s="38">
        <v>0</v>
      </c>
      <c r="E27" s="25">
        <f t="shared" si="0"/>
        <v>45019.8</v>
      </c>
      <c r="F27" s="33">
        <f t="shared" si="40"/>
        <v>3751.65</v>
      </c>
      <c r="G27" s="12" t="e">
        <f>#REF!+#REF!-DY27</f>
        <v>#REF!</v>
      </c>
      <c r="H27" s="12" t="e">
        <f t="shared" si="41"/>
        <v>#REF!</v>
      </c>
      <c r="I27" s="12" t="e">
        <f t="shared" si="42"/>
        <v>#REF!</v>
      </c>
      <c r="J27" s="12">
        <f t="shared" si="1"/>
        <v>7121.7000000000007</v>
      </c>
      <c r="K27" s="33">
        <f t="shared" si="2"/>
        <v>593.47500000000002</v>
      </c>
      <c r="L27" s="12">
        <f t="shared" si="43"/>
        <v>0</v>
      </c>
      <c r="M27" s="12">
        <f t="shared" si="44"/>
        <v>0</v>
      </c>
      <c r="N27" s="12">
        <f t="shared" si="45"/>
        <v>0</v>
      </c>
      <c r="O27" s="12">
        <f t="shared" si="3"/>
        <v>2140.4</v>
      </c>
      <c r="P27" s="33">
        <f t="shared" si="4"/>
        <v>178.36666666666667</v>
      </c>
      <c r="Q27" s="12">
        <f t="shared" si="5"/>
        <v>0</v>
      </c>
      <c r="R27" s="12">
        <f t="shared" si="46"/>
        <v>0</v>
      </c>
      <c r="S27" s="11">
        <f t="shared" si="47"/>
        <v>0</v>
      </c>
      <c r="T27" s="47">
        <v>192.3</v>
      </c>
      <c r="U27" s="33">
        <f t="shared" si="6"/>
        <v>16.025000000000002</v>
      </c>
      <c r="V27" s="47"/>
      <c r="W27" s="12">
        <f t="shared" si="48"/>
        <v>0</v>
      </c>
      <c r="X27" s="11">
        <f t="shared" si="49"/>
        <v>0</v>
      </c>
      <c r="Y27" s="47">
        <v>4408.8</v>
      </c>
      <c r="Z27" s="33">
        <f t="shared" si="7"/>
        <v>367.40000000000003</v>
      </c>
      <c r="AA27" s="47"/>
      <c r="AB27" s="12">
        <f t="shared" si="50"/>
        <v>0</v>
      </c>
      <c r="AC27" s="11">
        <f t="shared" si="51"/>
        <v>0</v>
      </c>
      <c r="AD27" s="47">
        <v>1948.1</v>
      </c>
      <c r="AE27" s="33">
        <f t="shared" si="8"/>
        <v>162.34166666666667</v>
      </c>
      <c r="AF27" s="47"/>
      <c r="AG27" s="12">
        <f t="shared" si="52"/>
        <v>0</v>
      </c>
      <c r="AH27" s="11">
        <f t="shared" si="53"/>
        <v>0</v>
      </c>
      <c r="AI27" s="47">
        <v>42</v>
      </c>
      <c r="AJ27" s="33">
        <f t="shared" si="9"/>
        <v>3.5</v>
      </c>
      <c r="AK27" s="47"/>
      <c r="AL27" s="12">
        <f t="shared" si="54"/>
        <v>0</v>
      </c>
      <c r="AM27" s="11">
        <f t="shared" si="55"/>
        <v>0</v>
      </c>
      <c r="AN27" s="47"/>
      <c r="AO27" s="33">
        <f t="shared" si="10"/>
        <v>0</v>
      </c>
      <c r="AP27" s="47"/>
      <c r="AQ27" s="12" t="e">
        <f t="shared" si="56"/>
        <v>#DIV/0!</v>
      </c>
      <c r="AR27" s="11" t="e">
        <f t="shared" si="57"/>
        <v>#DIV/0!</v>
      </c>
      <c r="AS27" s="38">
        <v>0</v>
      </c>
      <c r="AT27" s="33">
        <f t="shared" si="11"/>
        <v>0</v>
      </c>
      <c r="AU27" s="47">
        <v>0</v>
      </c>
      <c r="AV27" s="38">
        <v>0</v>
      </c>
      <c r="AW27" s="33">
        <f t="shared" si="12"/>
        <v>0</v>
      </c>
      <c r="AX27" s="47"/>
      <c r="AY27" s="48">
        <v>37898.1</v>
      </c>
      <c r="AZ27" s="33">
        <f t="shared" si="13"/>
        <v>3158.1749999999997</v>
      </c>
      <c r="BA27" s="47"/>
      <c r="BB27" s="38">
        <v>0</v>
      </c>
      <c r="BC27" s="33">
        <f t="shared" si="14"/>
        <v>0</v>
      </c>
      <c r="BD27" s="13"/>
      <c r="BE27" s="42">
        <v>0</v>
      </c>
      <c r="BF27" s="33">
        <f t="shared" si="15"/>
        <v>0</v>
      </c>
      <c r="BG27" s="47"/>
      <c r="BH27" s="38">
        <v>0</v>
      </c>
      <c r="BI27" s="33">
        <f t="shared" si="16"/>
        <v>0</v>
      </c>
      <c r="BJ27" s="47">
        <v>0</v>
      </c>
      <c r="BK27" s="38">
        <v>0</v>
      </c>
      <c r="BL27" s="33">
        <f t="shared" si="17"/>
        <v>0</v>
      </c>
      <c r="BM27" s="47">
        <v>0</v>
      </c>
      <c r="BN27" s="12">
        <f t="shared" si="18"/>
        <v>530.5</v>
      </c>
      <c r="BO27" s="33">
        <f t="shared" si="19"/>
        <v>44.208333333333336</v>
      </c>
      <c r="BP27" s="12">
        <f t="shared" si="20"/>
        <v>0</v>
      </c>
      <c r="BQ27" s="12">
        <f t="shared" si="58"/>
        <v>0</v>
      </c>
      <c r="BR27" s="11">
        <f t="shared" si="59"/>
        <v>0</v>
      </c>
      <c r="BS27" s="47">
        <v>0</v>
      </c>
      <c r="BT27" s="33">
        <f t="shared" si="21"/>
        <v>0</v>
      </c>
      <c r="BU27" s="47"/>
      <c r="BV27" s="47">
        <v>530.5</v>
      </c>
      <c r="BW27" s="33">
        <f t="shared" si="22"/>
        <v>44.208333333333336</v>
      </c>
      <c r="BX27" s="47"/>
      <c r="BY27" s="42">
        <v>0</v>
      </c>
      <c r="BZ27" s="33">
        <f t="shared" si="23"/>
        <v>0</v>
      </c>
      <c r="CA27" s="47"/>
      <c r="CB27" s="47">
        <v>0</v>
      </c>
      <c r="CC27" s="33">
        <f t="shared" si="24"/>
        <v>0</v>
      </c>
      <c r="CD27" s="47"/>
      <c r="CE27" s="11"/>
      <c r="CF27" s="33">
        <f t="shared" si="25"/>
        <v>0</v>
      </c>
      <c r="CG27" s="47">
        <v>0</v>
      </c>
      <c r="CH27" s="42">
        <v>0</v>
      </c>
      <c r="CI27" s="33">
        <f t="shared" si="26"/>
        <v>0</v>
      </c>
      <c r="CJ27" s="47"/>
      <c r="CK27" s="38">
        <v>0</v>
      </c>
      <c r="CL27" s="33">
        <f t="shared" si="27"/>
        <v>0</v>
      </c>
      <c r="CM27" s="47"/>
      <c r="CN27" s="47">
        <v>0</v>
      </c>
      <c r="CO27" s="33">
        <f t="shared" si="28"/>
        <v>0</v>
      </c>
      <c r="CP27" s="47"/>
      <c r="CQ27" s="47">
        <v>0</v>
      </c>
      <c r="CR27" s="33">
        <f t="shared" si="29"/>
        <v>0</v>
      </c>
      <c r="CS27" s="47"/>
      <c r="CT27" s="38">
        <v>0</v>
      </c>
      <c r="CU27" s="33">
        <f t="shared" si="30"/>
        <v>0</v>
      </c>
      <c r="CV27" s="47"/>
      <c r="CW27" s="42">
        <v>0</v>
      </c>
      <c r="CX27" s="33">
        <f t="shared" si="31"/>
        <v>0</v>
      </c>
      <c r="CY27" s="47"/>
      <c r="CZ27" s="42">
        <v>0</v>
      </c>
      <c r="DA27" s="33">
        <f t="shared" si="32"/>
        <v>0</v>
      </c>
      <c r="DB27" s="47"/>
      <c r="DC27" s="47">
        <v>0</v>
      </c>
      <c r="DD27" s="33">
        <f t="shared" si="33"/>
        <v>0</v>
      </c>
      <c r="DE27" s="47"/>
      <c r="DF27" s="47"/>
      <c r="DG27" s="12">
        <f t="shared" si="60"/>
        <v>45019.8</v>
      </c>
      <c r="DH27" s="42">
        <v>0</v>
      </c>
      <c r="DI27" s="33">
        <f t="shared" si="34"/>
        <v>0</v>
      </c>
      <c r="DJ27" s="47"/>
      <c r="DK27" s="47">
        <v>0</v>
      </c>
      <c r="DL27" s="33">
        <f t="shared" si="35"/>
        <v>0</v>
      </c>
      <c r="DM27" s="47"/>
      <c r="DN27" s="42">
        <v>0</v>
      </c>
      <c r="DO27" s="33">
        <f t="shared" si="36"/>
        <v>0</v>
      </c>
      <c r="DP27" s="47">
        <v>0</v>
      </c>
      <c r="DQ27" s="47">
        <v>0</v>
      </c>
      <c r="DR27" s="33">
        <f t="shared" si="37"/>
        <v>0</v>
      </c>
      <c r="DS27" s="47"/>
      <c r="DT27" s="42">
        <v>0</v>
      </c>
      <c r="DU27" s="33">
        <f t="shared" si="38"/>
        <v>0</v>
      </c>
      <c r="DV27" s="47">
        <v>0</v>
      </c>
      <c r="DW27" s="47">
        <v>9000</v>
      </c>
      <c r="DX27" s="33">
        <f t="shared" si="39"/>
        <v>750</v>
      </c>
      <c r="DY27" s="47"/>
      <c r="DZ27" s="47"/>
      <c r="EA27" s="12">
        <f t="shared" si="61"/>
        <v>9000</v>
      </c>
      <c r="ED27" s="14"/>
      <c r="EF27" s="14"/>
      <c r="EG27" s="14"/>
      <c r="EI27" s="14"/>
    </row>
    <row r="28" spans="1:139" s="15" customFormat="1" ht="20.25" customHeight="1">
      <c r="A28" s="21">
        <v>19</v>
      </c>
      <c r="B28" s="40" t="s">
        <v>74</v>
      </c>
      <c r="C28" s="38">
        <v>227.9</v>
      </c>
      <c r="D28" s="38">
        <v>0</v>
      </c>
      <c r="E28" s="25">
        <f t="shared" si="0"/>
        <v>127695.5</v>
      </c>
      <c r="F28" s="33">
        <f t="shared" si="40"/>
        <v>10641.291666666666</v>
      </c>
      <c r="G28" s="12" t="e">
        <f>#REF!+#REF!-DY28</f>
        <v>#REF!</v>
      </c>
      <c r="H28" s="12" t="e">
        <f t="shared" si="41"/>
        <v>#REF!</v>
      </c>
      <c r="I28" s="12" t="e">
        <f t="shared" si="42"/>
        <v>#REF!</v>
      </c>
      <c r="J28" s="12">
        <f t="shared" si="1"/>
        <v>39651</v>
      </c>
      <c r="K28" s="33">
        <f t="shared" si="2"/>
        <v>3304.25</v>
      </c>
      <c r="L28" s="12">
        <f t="shared" si="43"/>
        <v>0</v>
      </c>
      <c r="M28" s="12">
        <f t="shared" si="44"/>
        <v>0</v>
      </c>
      <c r="N28" s="12">
        <f t="shared" si="45"/>
        <v>0</v>
      </c>
      <c r="O28" s="12">
        <f t="shared" si="3"/>
        <v>20800</v>
      </c>
      <c r="P28" s="33">
        <f t="shared" si="4"/>
        <v>1733.3333333333333</v>
      </c>
      <c r="Q28" s="12">
        <f t="shared" si="5"/>
        <v>0</v>
      </c>
      <c r="R28" s="12">
        <f t="shared" si="46"/>
        <v>0</v>
      </c>
      <c r="S28" s="11">
        <f t="shared" si="47"/>
        <v>0</v>
      </c>
      <c r="T28" s="47">
        <v>7800</v>
      </c>
      <c r="U28" s="33">
        <f t="shared" si="6"/>
        <v>650</v>
      </c>
      <c r="V28" s="47"/>
      <c r="W28" s="12">
        <f t="shared" si="48"/>
        <v>0</v>
      </c>
      <c r="X28" s="11">
        <f t="shared" si="49"/>
        <v>0</v>
      </c>
      <c r="Y28" s="47">
        <v>7800</v>
      </c>
      <c r="Z28" s="33">
        <f t="shared" si="7"/>
        <v>650</v>
      </c>
      <c r="AA28" s="47"/>
      <c r="AB28" s="12">
        <f t="shared" si="50"/>
        <v>0</v>
      </c>
      <c r="AC28" s="11">
        <f t="shared" si="51"/>
        <v>0</v>
      </c>
      <c r="AD28" s="47">
        <v>13000</v>
      </c>
      <c r="AE28" s="33">
        <f t="shared" si="8"/>
        <v>1083.3333333333333</v>
      </c>
      <c r="AF28" s="47"/>
      <c r="AG28" s="12">
        <f t="shared" si="52"/>
        <v>0</v>
      </c>
      <c r="AH28" s="11">
        <f t="shared" si="53"/>
        <v>0</v>
      </c>
      <c r="AI28" s="47">
        <v>675</v>
      </c>
      <c r="AJ28" s="33">
        <f t="shared" si="9"/>
        <v>56.25</v>
      </c>
      <c r="AK28" s="47"/>
      <c r="AL28" s="12">
        <f t="shared" si="54"/>
        <v>0</v>
      </c>
      <c r="AM28" s="11">
        <f t="shared" si="55"/>
        <v>0</v>
      </c>
      <c r="AN28" s="47"/>
      <c r="AO28" s="33">
        <f t="shared" si="10"/>
        <v>0</v>
      </c>
      <c r="AP28" s="47"/>
      <c r="AQ28" s="12" t="e">
        <f t="shared" si="56"/>
        <v>#DIV/0!</v>
      </c>
      <c r="AR28" s="11" t="e">
        <f t="shared" si="57"/>
        <v>#DIV/0!</v>
      </c>
      <c r="AS28" s="38">
        <v>0</v>
      </c>
      <c r="AT28" s="33">
        <f t="shared" si="11"/>
        <v>0</v>
      </c>
      <c r="AU28" s="47">
        <v>0</v>
      </c>
      <c r="AV28" s="38">
        <v>0</v>
      </c>
      <c r="AW28" s="33">
        <f t="shared" si="12"/>
        <v>0</v>
      </c>
      <c r="AX28" s="47"/>
      <c r="AY28" s="48">
        <v>86177.5</v>
      </c>
      <c r="AZ28" s="33">
        <f t="shared" si="13"/>
        <v>7181.458333333333</v>
      </c>
      <c r="BA28" s="47"/>
      <c r="BB28" s="38">
        <v>0</v>
      </c>
      <c r="BC28" s="33">
        <f t="shared" si="14"/>
        <v>0</v>
      </c>
      <c r="BD28" s="13"/>
      <c r="BE28" s="42">
        <v>1867</v>
      </c>
      <c r="BF28" s="33">
        <f t="shared" si="15"/>
        <v>155.58333333333334</v>
      </c>
      <c r="BG28" s="47"/>
      <c r="BH28" s="38">
        <v>0</v>
      </c>
      <c r="BI28" s="33">
        <f t="shared" si="16"/>
        <v>0</v>
      </c>
      <c r="BJ28" s="47">
        <v>0</v>
      </c>
      <c r="BK28" s="38">
        <v>0</v>
      </c>
      <c r="BL28" s="33">
        <f t="shared" si="17"/>
        <v>0</v>
      </c>
      <c r="BM28" s="47">
        <v>0</v>
      </c>
      <c r="BN28" s="12">
        <f t="shared" si="18"/>
        <v>376</v>
      </c>
      <c r="BO28" s="33">
        <f t="shared" si="19"/>
        <v>31.333333333333332</v>
      </c>
      <c r="BP28" s="12">
        <f t="shared" si="20"/>
        <v>0</v>
      </c>
      <c r="BQ28" s="12">
        <f t="shared" si="58"/>
        <v>0</v>
      </c>
      <c r="BR28" s="11">
        <f t="shared" si="59"/>
        <v>0</v>
      </c>
      <c r="BS28" s="47">
        <v>0</v>
      </c>
      <c r="BT28" s="33">
        <f t="shared" si="21"/>
        <v>0</v>
      </c>
      <c r="BU28" s="47"/>
      <c r="BV28" s="47">
        <v>376</v>
      </c>
      <c r="BW28" s="33">
        <f t="shared" si="22"/>
        <v>31.333333333333332</v>
      </c>
      <c r="BX28" s="47"/>
      <c r="BY28" s="42">
        <v>0</v>
      </c>
      <c r="BZ28" s="33">
        <f t="shared" si="23"/>
        <v>0</v>
      </c>
      <c r="CA28" s="47"/>
      <c r="CB28" s="47">
        <v>0</v>
      </c>
      <c r="CC28" s="33">
        <f t="shared" si="24"/>
        <v>0</v>
      </c>
      <c r="CD28" s="47"/>
      <c r="CE28" s="11"/>
      <c r="CF28" s="33">
        <f t="shared" si="25"/>
        <v>0</v>
      </c>
      <c r="CG28" s="47">
        <v>0</v>
      </c>
      <c r="CH28" s="42">
        <v>0</v>
      </c>
      <c r="CI28" s="33">
        <f t="shared" si="26"/>
        <v>0</v>
      </c>
      <c r="CJ28" s="47"/>
      <c r="CK28" s="38">
        <v>0</v>
      </c>
      <c r="CL28" s="33">
        <f t="shared" si="27"/>
        <v>0</v>
      </c>
      <c r="CM28" s="47"/>
      <c r="CN28" s="47">
        <v>10000</v>
      </c>
      <c r="CO28" s="33">
        <f t="shared" si="28"/>
        <v>833.33333333333337</v>
      </c>
      <c r="CP28" s="47"/>
      <c r="CQ28" s="47">
        <v>3000</v>
      </c>
      <c r="CR28" s="33">
        <f t="shared" si="29"/>
        <v>250</v>
      </c>
      <c r="CS28" s="47"/>
      <c r="CT28" s="38">
        <v>0</v>
      </c>
      <c r="CU28" s="33">
        <f t="shared" si="30"/>
        <v>0</v>
      </c>
      <c r="CV28" s="47"/>
      <c r="CW28" s="42">
        <v>0</v>
      </c>
      <c r="CX28" s="33">
        <f t="shared" si="31"/>
        <v>0</v>
      </c>
      <c r="CY28" s="47"/>
      <c r="CZ28" s="42">
        <v>0</v>
      </c>
      <c r="DA28" s="33">
        <f t="shared" si="32"/>
        <v>0</v>
      </c>
      <c r="DB28" s="47"/>
      <c r="DC28" s="47">
        <v>0</v>
      </c>
      <c r="DD28" s="33">
        <f t="shared" si="33"/>
        <v>0</v>
      </c>
      <c r="DE28" s="47"/>
      <c r="DF28" s="47"/>
      <c r="DG28" s="12">
        <f t="shared" si="60"/>
        <v>127695.5</v>
      </c>
      <c r="DH28" s="42">
        <v>0</v>
      </c>
      <c r="DI28" s="33">
        <f t="shared" si="34"/>
        <v>0</v>
      </c>
      <c r="DJ28" s="47"/>
      <c r="DK28" s="47">
        <v>0</v>
      </c>
      <c r="DL28" s="33">
        <f t="shared" si="35"/>
        <v>0</v>
      </c>
      <c r="DM28" s="47"/>
      <c r="DN28" s="42">
        <v>0</v>
      </c>
      <c r="DO28" s="33">
        <f t="shared" si="36"/>
        <v>0</v>
      </c>
      <c r="DP28" s="47">
        <v>0</v>
      </c>
      <c r="DQ28" s="47">
        <v>0</v>
      </c>
      <c r="DR28" s="33">
        <f t="shared" si="37"/>
        <v>0</v>
      </c>
      <c r="DS28" s="47"/>
      <c r="DT28" s="42">
        <v>0</v>
      </c>
      <c r="DU28" s="33">
        <f t="shared" si="38"/>
        <v>0</v>
      </c>
      <c r="DV28" s="47">
        <v>0</v>
      </c>
      <c r="DW28" s="47">
        <v>8000</v>
      </c>
      <c r="DX28" s="33">
        <f t="shared" si="39"/>
        <v>666.66666666666663</v>
      </c>
      <c r="DY28" s="47"/>
      <c r="DZ28" s="47"/>
      <c r="EA28" s="12">
        <f t="shared" si="61"/>
        <v>8000</v>
      </c>
      <c r="ED28" s="14"/>
      <c r="EF28" s="14"/>
      <c r="EG28" s="14"/>
      <c r="EI28" s="14"/>
    </row>
    <row r="29" spans="1:139" s="15" customFormat="1" ht="20.25" customHeight="1">
      <c r="A29" s="21">
        <v>20</v>
      </c>
      <c r="B29" s="40" t="s">
        <v>75</v>
      </c>
      <c r="C29" s="38">
        <v>7968.7000000000007</v>
      </c>
      <c r="D29" s="38">
        <v>0</v>
      </c>
      <c r="E29" s="25">
        <f t="shared" si="0"/>
        <v>27798.7</v>
      </c>
      <c r="F29" s="33">
        <f t="shared" si="40"/>
        <v>2316.5583333333334</v>
      </c>
      <c r="G29" s="12" t="e">
        <f>#REF!+#REF!-DY29</f>
        <v>#REF!</v>
      </c>
      <c r="H29" s="12" t="e">
        <f t="shared" si="41"/>
        <v>#REF!</v>
      </c>
      <c r="I29" s="12" t="e">
        <f t="shared" si="42"/>
        <v>#REF!</v>
      </c>
      <c r="J29" s="12">
        <f t="shared" si="1"/>
        <v>7010.7</v>
      </c>
      <c r="K29" s="33">
        <f t="shared" si="2"/>
        <v>584.22500000000002</v>
      </c>
      <c r="L29" s="12">
        <f t="shared" si="43"/>
        <v>0</v>
      </c>
      <c r="M29" s="12">
        <f t="shared" si="44"/>
        <v>0</v>
      </c>
      <c r="N29" s="12">
        <f t="shared" si="45"/>
        <v>0</v>
      </c>
      <c r="O29" s="12">
        <f t="shared" si="3"/>
        <v>3780</v>
      </c>
      <c r="P29" s="33">
        <f t="shared" si="4"/>
        <v>315</v>
      </c>
      <c r="Q29" s="12">
        <f t="shared" si="5"/>
        <v>0</v>
      </c>
      <c r="R29" s="12">
        <f t="shared" si="46"/>
        <v>0</v>
      </c>
      <c r="S29" s="11">
        <f t="shared" si="47"/>
        <v>0</v>
      </c>
      <c r="T29" s="47">
        <v>580</v>
      </c>
      <c r="U29" s="33">
        <f t="shared" si="6"/>
        <v>48.333333333333336</v>
      </c>
      <c r="V29" s="47"/>
      <c r="W29" s="12">
        <f t="shared" si="48"/>
        <v>0</v>
      </c>
      <c r="X29" s="11">
        <f t="shared" si="49"/>
        <v>0</v>
      </c>
      <c r="Y29" s="47">
        <v>1450</v>
      </c>
      <c r="Z29" s="33">
        <f t="shared" si="7"/>
        <v>120.83333333333333</v>
      </c>
      <c r="AA29" s="47"/>
      <c r="AB29" s="12">
        <f t="shared" si="50"/>
        <v>0</v>
      </c>
      <c r="AC29" s="11">
        <f t="shared" si="51"/>
        <v>0</v>
      </c>
      <c r="AD29" s="47">
        <v>3200</v>
      </c>
      <c r="AE29" s="33">
        <f t="shared" si="8"/>
        <v>266.66666666666669</v>
      </c>
      <c r="AF29" s="47"/>
      <c r="AG29" s="12">
        <f t="shared" si="52"/>
        <v>0</v>
      </c>
      <c r="AH29" s="11">
        <f t="shared" si="53"/>
        <v>0</v>
      </c>
      <c r="AI29" s="47">
        <v>60</v>
      </c>
      <c r="AJ29" s="33">
        <f t="shared" si="9"/>
        <v>5</v>
      </c>
      <c r="AK29" s="47"/>
      <c r="AL29" s="12">
        <f t="shared" si="54"/>
        <v>0</v>
      </c>
      <c r="AM29" s="11">
        <f t="shared" si="55"/>
        <v>0</v>
      </c>
      <c r="AN29" s="47"/>
      <c r="AO29" s="33">
        <f t="shared" si="10"/>
        <v>0</v>
      </c>
      <c r="AP29" s="47"/>
      <c r="AQ29" s="12" t="e">
        <f t="shared" si="56"/>
        <v>#DIV/0!</v>
      </c>
      <c r="AR29" s="11" t="e">
        <f t="shared" si="57"/>
        <v>#DIV/0!</v>
      </c>
      <c r="AS29" s="38">
        <v>0</v>
      </c>
      <c r="AT29" s="33">
        <f t="shared" si="11"/>
        <v>0</v>
      </c>
      <c r="AU29" s="47">
        <v>0</v>
      </c>
      <c r="AV29" s="38">
        <v>0</v>
      </c>
      <c r="AW29" s="33">
        <f t="shared" si="12"/>
        <v>0</v>
      </c>
      <c r="AX29" s="47"/>
      <c r="AY29" s="48">
        <v>20788</v>
      </c>
      <c r="AZ29" s="33">
        <f t="shared" si="13"/>
        <v>1732.3333333333333</v>
      </c>
      <c r="BA29" s="47"/>
      <c r="BB29" s="38">
        <v>0</v>
      </c>
      <c r="BC29" s="33">
        <f t="shared" si="14"/>
        <v>0</v>
      </c>
      <c r="BD29" s="13"/>
      <c r="BE29" s="42">
        <v>0</v>
      </c>
      <c r="BF29" s="33">
        <f t="shared" si="15"/>
        <v>0</v>
      </c>
      <c r="BG29" s="47"/>
      <c r="BH29" s="38">
        <v>0</v>
      </c>
      <c r="BI29" s="33">
        <f t="shared" si="16"/>
        <v>0</v>
      </c>
      <c r="BJ29" s="47">
        <v>0</v>
      </c>
      <c r="BK29" s="38">
        <v>0</v>
      </c>
      <c r="BL29" s="33">
        <f t="shared" si="17"/>
        <v>0</v>
      </c>
      <c r="BM29" s="47">
        <v>0</v>
      </c>
      <c r="BN29" s="12">
        <f t="shared" si="18"/>
        <v>990.7</v>
      </c>
      <c r="BO29" s="33">
        <f t="shared" si="19"/>
        <v>82.558333333333337</v>
      </c>
      <c r="BP29" s="12">
        <f t="shared" si="20"/>
        <v>0</v>
      </c>
      <c r="BQ29" s="12">
        <f t="shared" si="58"/>
        <v>0</v>
      </c>
      <c r="BR29" s="11">
        <f t="shared" si="59"/>
        <v>0</v>
      </c>
      <c r="BS29" s="47">
        <v>990.7</v>
      </c>
      <c r="BT29" s="33">
        <f t="shared" si="21"/>
        <v>82.558333333333337</v>
      </c>
      <c r="BU29" s="47"/>
      <c r="BV29" s="47">
        <v>0</v>
      </c>
      <c r="BW29" s="33">
        <f t="shared" si="22"/>
        <v>0</v>
      </c>
      <c r="BX29" s="47"/>
      <c r="BY29" s="42">
        <v>0</v>
      </c>
      <c r="BZ29" s="33">
        <f t="shared" si="23"/>
        <v>0</v>
      </c>
      <c r="CA29" s="47"/>
      <c r="CB29" s="47">
        <v>0</v>
      </c>
      <c r="CC29" s="33">
        <f t="shared" si="24"/>
        <v>0</v>
      </c>
      <c r="CD29" s="47"/>
      <c r="CE29" s="11"/>
      <c r="CF29" s="33">
        <f t="shared" si="25"/>
        <v>0</v>
      </c>
      <c r="CG29" s="47">
        <v>0</v>
      </c>
      <c r="CH29" s="42">
        <v>0</v>
      </c>
      <c r="CI29" s="33">
        <f t="shared" si="26"/>
        <v>0</v>
      </c>
      <c r="CJ29" s="47"/>
      <c r="CK29" s="38">
        <v>0</v>
      </c>
      <c r="CL29" s="33">
        <f t="shared" si="27"/>
        <v>0</v>
      </c>
      <c r="CM29" s="47"/>
      <c r="CN29" s="47">
        <v>530</v>
      </c>
      <c r="CO29" s="33">
        <f t="shared" si="28"/>
        <v>44.166666666666664</v>
      </c>
      <c r="CP29" s="47"/>
      <c r="CQ29" s="47">
        <v>530</v>
      </c>
      <c r="CR29" s="33">
        <f t="shared" si="29"/>
        <v>44.166666666666664</v>
      </c>
      <c r="CS29" s="47"/>
      <c r="CT29" s="38">
        <v>0</v>
      </c>
      <c r="CU29" s="33">
        <f t="shared" si="30"/>
        <v>0</v>
      </c>
      <c r="CV29" s="47"/>
      <c r="CW29" s="42">
        <v>0</v>
      </c>
      <c r="CX29" s="33">
        <f t="shared" si="31"/>
        <v>0</v>
      </c>
      <c r="CY29" s="47"/>
      <c r="CZ29" s="42">
        <v>0</v>
      </c>
      <c r="DA29" s="33">
        <f t="shared" si="32"/>
        <v>0</v>
      </c>
      <c r="DB29" s="47"/>
      <c r="DC29" s="47">
        <v>200</v>
      </c>
      <c r="DD29" s="33">
        <f t="shared" si="33"/>
        <v>16.666666666666668</v>
      </c>
      <c r="DE29" s="47"/>
      <c r="DF29" s="47"/>
      <c r="DG29" s="12">
        <f t="shared" si="60"/>
        <v>27798.7</v>
      </c>
      <c r="DH29" s="42">
        <v>0</v>
      </c>
      <c r="DI29" s="33">
        <f t="shared" si="34"/>
        <v>0</v>
      </c>
      <c r="DJ29" s="47"/>
      <c r="DK29" s="47">
        <v>0</v>
      </c>
      <c r="DL29" s="33">
        <f t="shared" si="35"/>
        <v>0</v>
      </c>
      <c r="DM29" s="47"/>
      <c r="DN29" s="42">
        <v>0</v>
      </c>
      <c r="DO29" s="33">
        <f t="shared" si="36"/>
        <v>0</v>
      </c>
      <c r="DP29" s="47">
        <v>0</v>
      </c>
      <c r="DQ29" s="47">
        <v>0</v>
      </c>
      <c r="DR29" s="33">
        <f t="shared" si="37"/>
        <v>0</v>
      </c>
      <c r="DS29" s="47"/>
      <c r="DT29" s="42">
        <v>0</v>
      </c>
      <c r="DU29" s="33">
        <f t="shared" si="38"/>
        <v>0</v>
      </c>
      <c r="DV29" s="47">
        <v>0</v>
      </c>
      <c r="DW29" s="47">
        <v>1400</v>
      </c>
      <c r="DX29" s="33">
        <f t="shared" si="39"/>
        <v>116.66666666666667</v>
      </c>
      <c r="DY29" s="47"/>
      <c r="DZ29" s="47"/>
      <c r="EA29" s="12">
        <f t="shared" si="61"/>
        <v>1400</v>
      </c>
      <c r="ED29" s="14"/>
      <c r="EF29" s="14"/>
      <c r="EG29" s="14"/>
      <c r="EI29" s="14"/>
    </row>
    <row r="30" spans="1:139" s="15" customFormat="1" ht="20.25" customHeight="1">
      <c r="A30" s="21">
        <v>21</v>
      </c>
      <c r="B30" s="40" t="s">
        <v>76</v>
      </c>
      <c r="C30" s="38">
        <v>227.9</v>
      </c>
      <c r="D30" s="38">
        <v>0</v>
      </c>
      <c r="E30" s="25">
        <f t="shared" si="0"/>
        <v>105483</v>
      </c>
      <c r="F30" s="33">
        <f t="shared" si="40"/>
        <v>8790.25</v>
      </c>
      <c r="G30" s="12" t="e">
        <f>#REF!+#REF!-DY30</f>
        <v>#REF!</v>
      </c>
      <c r="H30" s="12" t="e">
        <f t="shared" si="41"/>
        <v>#REF!</v>
      </c>
      <c r="I30" s="12" t="e">
        <f t="shared" si="42"/>
        <v>#REF!</v>
      </c>
      <c r="J30" s="12">
        <f t="shared" si="1"/>
        <v>33850</v>
      </c>
      <c r="K30" s="33">
        <f t="shared" si="2"/>
        <v>2820.8333333333335</v>
      </c>
      <c r="L30" s="12">
        <f t="shared" si="43"/>
        <v>0</v>
      </c>
      <c r="M30" s="12">
        <f t="shared" si="44"/>
        <v>0</v>
      </c>
      <c r="N30" s="12">
        <f t="shared" si="45"/>
        <v>0</v>
      </c>
      <c r="O30" s="12">
        <f t="shared" si="3"/>
        <v>8200</v>
      </c>
      <c r="P30" s="33">
        <f t="shared" si="4"/>
        <v>683.33333333333337</v>
      </c>
      <c r="Q30" s="12">
        <f t="shared" si="5"/>
        <v>0</v>
      </c>
      <c r="R30" s="12">
        <f t="shared" si="46"/>
        <v>0</v>
      </c>
      <c r="S30" s="11">
        <f t="shared" si="47"/>
        <v>0</v>
      </c>
      <c r="T30" s="47">
        <v>1200</v>
      </c>
      <c r="U30" s="33">
        <f t="shared" si="6"/>
        <v>100</v>
      </c>
      <c r="V30" s="47"/>
      <c r="W30" s="12">
        <f t="shared" si="48"/>
        <v>0</v>
      </c>
      <c r="X30" s="11">
        <f t="shared" si="49"/>
        <v>0</v>
      </c>
      <c r="Y30" s="47">
        <v>12000</v>
      </c>
      <c r="Z30" s="33">
        <f t="shared" si="7"/>
        <v>1000</v>
      </c>
      <c r="AA30" s="47"/>
      <c r="AB30" s="12">
        <f t="shared" si="50"/>
        <v>0</v>
      </c>
      <c r="AC30" s="11">
        <f t="shared" si="51"/>
        <v>0</v>
      </c>
      <c r="AD30" s="47">
        <v>7000</v>
      </c>
      <c r="AE30" s="33">
        <f t="shared" si="8"/>
        <v>583.33333333333337</v>
      </c>
      <c r="AF30" s="47"/>
      <c r="AG30" s="12">
        <f t="shared" si="52"/>
        <v>0</v>
      </c>
      <c r="AH30" s="11">
        <f t="shared" si="53"/>
        <v>0</v>
      </c>
      <c r="AI30" s="47">
        <v>900</v>
      </c>
      <c r="AJ30" s="33">
        <f t="shared" si="9"/>
        <v>75</v>
      </c>
      <c r="AK30" s="47"/>
      <c r="AL30" s="12">
        <f t="shared" si="54"/>
        <v>0</v>
      </c>
      <c r="AM30" s="11">
        <f t="shared" si="55"/>
        <v>0</v>
      </c>
      <c r="AN30" s="47"/>
      <c r="AO30" s="33">
        <f t="shared" si="10"/>
        <v>0</v>
      </c>
      <c r="AP30" s="47"/>
      <c r="AQ30" s="12" t="e">
        <f t="shared" si="56"/>
        <v>#DIV/0!</v>
      </c>
      <c r="AR30" s="11" t="e">
        <f t="shared" si="57"/>
        <v>#DIV/0!</v>
      </c>
      <c r="AS30" s="38">
        <v>0</v>
      </c>
      <c r="AT30" s="33">
        <f t="shared" si="11"/>
        <v>0</v>
      </c>
      <c r="AU30" s="47">
        <v>0</v>
      </c>
      <c r="AV30" s="38">
        <v>0</v>
      </c>
      <c r="AW30" s="33">
        <f t="shared" si="12"/>
        <v>0</v>
      </c>
      <c r="AX30" s="47"/>
      <c r="AY30" s="48">
        <v>71633</v>
      </c>
      <c r="AZ30" s="33">
        <f t="shared" si="13"/>
        <v>5969.416666666667</v>
      </c>
      <c r="BA30" s="47"/>
      <c r="BB30" s="38">
        <v>0</v>
      </c>
      <c r="BC30" s="33">
        <f t="shared" si="14"/>
        <v>0</v>
      </c>
      <c r="BD30" s="13"/>
      <c r="BE30" s="42">
        <v>0</v>
      </c>
      <c r="BF30" s="33">
        <f t="shared" si="15"/>
        <v>0</v>
      </c>
      <c r="BG30" s="47"/>
      <c r="BH30" s="38">
        <v>0</v>
      </c>
      <c r="BI30" s="33">
        <f t="shared" si="16"/>
        <v>0</v>
      </c>
      <c r="BJ30" s="47">
        <v>0</v>
      </c>
      <c r="BK30" s="38">
        <v>0</v>
      </c>
      <c r="BL30" s="33">
        <f t="shared" si="17"/>
        <v>0</v>
      </c>
      <c r="BM30" s="47">
        <v>0</v>
      </c>
      <c r="BN30" s="12">
        <f t="shared" si="18"/>
        <v>3800</v>
      </c>
      <c r="BO30" s="33">
        <f t="shared" si="19"/>
        <v>316.66666666666669</v>
      </c>
      <c r="BP30" s="12">
        <f t="shared" si="20"/>
        <v>0</v>
      </c>
      <c r="BQ30" s="12">
        <f t="shared" si="58"/>
        <v>0</v>
      </c>
      <c r="BR30" s="11">
        <f t="shared" si="59"/>
        <v>0</v>
      </c>
      <c r="BS30" s="47">
        <v>3800</v>
      </c>
      <c r="BT30" s="33">
        <f t="shared" si="21"/>
        <v>316.66666666666669</v>
      </c>
      <c r="BU30" s="47"/>
      <c r="BV30" s="47">
        <v>0</v>
      </c>
      <c r="BW30" s="33">
        <f t="shared" si="22"/>
        <v>0</v>
      </c>
      <c r="BX30" s="47"/>
      <c r="BY30" s="42">
        <v>0</v>
      </c>
      <c r="BZ30" s="33">
        <f t="shared" si="23"/>
        <v>0</v>
      </c>
      <c r="CA30" s="47"/>
      <c r="CB30" s="47">
        <v>0</v>
      </c>
      <c r="CC30" s="33">
        <f t="shared" si="24"/>
        <v>0</v>
      </c>
      <c r="CD30" s="47"/>
      <c r="CE30" s="11"/>
      <c r="CF30" s="33">
        <f t="shared" si="25"/>
        <v>0</v>
      </c>
      <c r="CG30" s="47">
        <v>0</v>
      </c>
      <c r="CH30" s="42">
        <v>0</v>
      </c>
      <c r="CI30" s="33">
        <f t="shared" si="26"/>
        <v>0</v>
      </c>
      <c r="CJ30" s="47"/>
      <c r="CK30" s="38">
        <v>0</v>
      </c>
      <c r="CL30" s="33">
        <f t="shared" si="27"/>
        <v>0</v>
      </c>
      <c r="CM30" s="47"/>
      <c r="CN30" s="47">
        <v>8950</v>
      </c>
      <c r="CO30" s="33">
        <f t="shared" si="28"/>
        <v>745.83333333333337</v>
      </c>
      <c r="CP30" s="47"/>
      <c r="CQ30" s="47">
        <v>2150</v>
      </c>
      <c r="CR30" s="33">
        <f t="shared" si="29"/>
        <v>179.16666666666666</v>
      </c>
      <c r="CS30" s="47"/>
      <c r="CT30" s="38">
        <v>0</v>
      </c>
      <c r="CU30" s="33">
        <f t="shared" si="30"/>
        <v>0</v>
      </c>
      <c r="CV30" s="47"/>
      <c r="CW30" s="42">
        <v>0</v>
      </c>
      <c r="CX30" s="33">
        <f t="shared" si="31"/>
        <v>0</v>
      </c>
      <c r="CY30" s="47"/>
      <c r="CZ30" s="42">
        <v>0</v>
      </c>
      <c r="DA30" s="33">
        <f t="shared" si="32"/>
        <v>0</v>
      </c>
      <c r="DB30" s="47"/>
      <c r="DC30" s="47">
        <v>0</v>
      </c>
      <c r="DD30" s="33">
        <f t="shared" si="33"/>
        <v>0</v>
      </c>
      <c r="DE30" s="47"/>
      <c r="DF30" s="47"/>
      <c r="DG30" s="12">
        <f t="shared" si="60"/>
        <v>105483</v>
      </c>
      <c r="DH30" s="42">
        <v>0</v>
      </c>
      <c r="DI30" s="33">
        <f t="shared" si="34"/>
        <v>0</v>
      </c>
      <c r="DJ30" s="47"/>
      <c r="DK30" s="47">
        <v>0</v>
      </c>
      <c r="DL30" s="33">
        <f t="shared" si="35"/>
        <v>0</v>
      </c>
      <c r="DM30" s="47"/>
      <c r="DN30" s="42">
        <v>0</v>
      </c>
      <c r="DO30" s="33">
        <f t="shared" si="36"/>
        <v>0</v>
      </c>
      <c r="DP30" s="47">
        <v>0</v>
      </c>
      <c r="DQ30" s="47">
        <v>0</v>
      </c>
      <c r="DR30" s="33">
        <f t="shared" si="37"/>
        <v>0</v>
      </c>
      <c r="DS30" s="47"/>
      <c r="DT30" s="42">
        <v>0</v>
      </c>
      <c r="DU30" s="33">
        <f t="shared" si="38"/>
        <v>0</v>
      </c>
      <c r="DV30" s="47">
        <v>0</v>
      </c>
      <c r="DW30" s="47">
        <v>9000</v>
      </c>
      <c r="DX30" s="33">
        <f t="shared" si="39"/>
        <v>750</v>
      </c>
      <c r="DY30" s="47"/>
      <c r="DZ30" s="47"/>
      <c r="EA30" s="12">
        <f t="shared" si="61"/>
        <v>9000</v>
      </c>
      <c r="ED30" s="14"/>
      <c r="EF30" s="14"/>
      <c r="EG30" s="14"/>
      <c r="EI30" s="14"/>
    </row>
    <row r="31" spans="1:139" s="15" customFormat="1" ht="20.25" customHeight="1">
      <c r="A31" s="21">
        <v>22</v>
      </c>
      <c r="B31" s="40" t="s">
        <v>77</v>
      </c>
      <c r="C31" s="38">
        <v>1778.7</v>
      </c>
      <c r="D31" s="38">
        <v>0</v>
      </c>
      <c r="E31" s="25">
        <f t="shared" si="0"/>
        <v>7980</v>
      </c>
      <c r="F31" s="33">
        <f t="shared" si="40"/>
        <v>665</v>
      </c>
      <c r="G31" s="12" t="e">
        <f>#REF!+#REF!-DY31</f>
        <v>#REF!</v>
      </c>
      <c r="H31" s="12" t="e">
        <f t="shared" si="41"/>
        <v>#REF!</v>
      </c>
      <c r="I31" s="12" t="e">
        <f t="shared" si="42"/>
        <v>#REF!</v>
      </c>
      <c r="J31" s="12">
        <f t="shared" si="1"/>
        <v>4480</v>
      </c>
      <c r="K31" s="33">
        <f t="shared" si="2"/>
        <v>373.33333333333331</v>
      </c>
      <c r="L31" s="12">
        <f t="shared" si="43"/>
        <v>0</v>
      </c>
      <c r="M31" s="12">
        <f t="shared" si="44"/>
        <v>0</v>
      </c>
      <c r="N31" s="12">
        <f t="shared" si="45"/>
        <v>0</v>
      </c>
      <c r="O31" s="12">
        <f t="shared" si="3"/>
        <v>1395</v>
      </c>
      <c r="P31" s="33">
        <f t="shared" si="4"/>
        <v>116.25</v>
      </c>
      <c r="Q31" s="12">
        <f t="shared" si="5"/>
        <v>0</v>
      </c>
      <c r="R31" s="12">
        <f t="shared" si="46"/>
        <v>0</v>
      </c>
      <c r="S31" s="11">
        <f t="shared" si="47"/>
        <v>0</v>
      </c>
      <c r="T31" s="47">
        <v>695</v>
      </c>
      <c r="U31" s="33">
        <f t="shared" si="6"/>
        <v>57.916666666666664</v>
      </c>
      <c r="V31" s="47"/>
      <c r="W31" s="12">
        <f t="shared" si="48"/>
        <v>0</v>
      </c>
      <c r="X31" s="11">
        <f t="shared" si="49"/>
        <v>0</v>
      </c>
      <c r="Y31" s="47">
        <v>1685</v>
      </c>
      <c r="Z31" s="33">
        <f t="shared" si="7"/>
        <v>140.41666666666666</v>
      </c>
      <c r="AA31" s="47"/>
      <c r="AB31" s="12">
        <f t="shared" si="50"/>
        <v>0</v>
      </c>
      <c r="AC31" s="11">
        <f t="shared" si="51"/>
        <v>0</v>
      </c>
      <c r="AD31" s="47">
        <v>700</v>
      </c>
      <c r="AE31" s="33">
        <f t="shared" si="8"/>
        <v>58.333333333333336</v>
      </c>
      <c r="AF31" s="47"/>
      <c r="AG31" s="12">
        <f t="shared" si="52"/>
        <v>0</v>
      </c>
      <c r="AH31" s="11">
        <f t="shared" si="53"/>
        <v>0</v>
      </c>
      <c r="AI31" s="47">
        <v>350</v>
      </c>
      <c r="AJ31" s="33">
        <f t="shared" si="9"/>
        <v>29.166666666666668</v>
      </c>
      <c r="AK31" s="47"/>
      <c r="AL31" s="12">
        <f t="shared" si="54"/>
        <v>0</v>
      </c>
      <c r="AM31" s="11">
        <f t="shared" si="55"/>
        <v>0</v>
      </c>
      <c r="AN31" s="47"/>
      <c r="AO31" s="33">
        <f t="shared" si="10"/>
        <v>0</v>
      </c>
      <c r="AP31" s="47"/>
      <c r="AQ31" s="12" t="e">
        <f t="shared" si="56"/>
        <v>#DIV/0!</v>
      </c>
      <c r="AR31" s="11" t="e">
        <f t="shared" si="57"/>
        <v>#DIV/0!</v>
      </c>
      <c r="AS31" s="38">
        <v>0</v>
      </c>
      <c r="AT31" s="33">
        <f t="shared" si="11"/>
        <v>0</v>
      </c>
      <c r="AU31" s="47">
        <v>0</v>
      </c>
      <c r="AV31" s="38">
        <v>0</v>
      </c>
      <c r="AW31" s="33">
        <f t="shared" si="12"/>
        <v>0</v>
      </c>
      <c r="AX31" s="47"/>
      <c r="AY31" s="48">
        <v>3500</v>
      </c>
      <c r="AZ31" s="33">
        <f t="shared" si="13"/>
        <v>291.66666666666669</v>
      </c>
      <c r="BA31" s="47"/>
      <c r="BB31" s="38">
        <v>0</v>
      </c>
      <c r="BC31" s="33">
        <f t="shared" si="14"/>
        <v>0</v>
      </c>
      <c r="BD31" s="13"/>
      <c r="BE31" s="42">
        <v>0</v>
      </c>
      <c r="BF31" s="33">
        <f t="shared" si="15"/>
        <v>0</v>
      </c>
      <c r="BG31" s="47"/>
      <c r="BH31" s="38">
        <v>0</v>
      </c>
      <c r="BI31" s="33">
        <f t="shared" si="16"/>
        <v>0</v>
      </c>
      <c r="BJ31" s="47">
        <v>0</v>
      </c>
      <c r="BK31" s="38">
        <v>0</v>
      </c>
      <c r="BL31" s="33">
        <f t="shared" si="17"/>
        <v>0</v>
      </c>
      <c r="BM31" s="47">
        <v>0</v>
      </c>
      <c r="BN31" s="12">
        <f t="shared" si="18"/>
        <v>300</v>
      </c>
      <c r="BO31" s="33">
        <f t="shared" si="19"/>
        <v>25</v>
      </c>
      <c r="BP31" s="12">
        <f t="shared" si="20"/>
        <v>0</v>
      </c>
      <c r="BQ31" s="12">
        <f t="shared" si="58"/>
        <v>0</v>
      </c>
      <c r="BR31" s="11">
        <f t="shared" si="59"/>
        <v>0</v>
      </c>
      <c r="BS31" s="47">
        <v>300</v>
      </c>
      <c r="BT31" s="33">
        <f t="shared" si="21"/>
        <v>25</v>
      </c>
      <c r="BU31" s="47"/>
      <c r="BV31" s="47">
        <v>0</v>
      </c>
      <c r="BW31" s="33">
        <f t="shared" si="22"/>
        <v>0</v>
      </c>
      <c r="BX31" s="47"/>
      <c r="BY31" s="42">
        <v>0</v>
      </c>
      <c r="BZ31" s="33">
        <f t="shared" si="23"/>
        <v>0</v>
      </c>
      <c r="CA31" s="47"/>
      <c r="CB31" s="47">
        <v>0</v>
      </c>
      <c r="CC31" s="33">
        <f t="shared" si="24"/>
        <v>0</v>
      </c>
      <c r="CD31" s="47"/>
      <c r="CE31" s="11"/>
      <c r="CF31" s="33">
        <f t="shared" si="25"/>
        <v>0</v>
      </c>
      <c r="CG31" s="47">
        <v>0</v>
      </c>
      <c r="CH31" s="42">
        <v>0</v>
      </c>
      <c r="CI31" s="33">
        <f t="shared" si="26"/>
        <v>0</v>
      </c>
      <c r="CJ31" s="47"/>
      <c r="CK31" s="38">
        <v>0</v>
      </c>
      <c r="CL31" s="33">
        <f t="shared" si="27"/>
        <v>0</v>
      </c>
      <c r="CM31" s="47"/>
      <c r="CN31" s="47">
        <v>750</v>
      </c>
      <c r="CO31" s="33">
        <f t="shared" si="28"/>
        <v>62.5</v>
      </c>
      <c r="CP31" s="47"/>
      <c r="CQ31" s="47">
        <v>200</v>
      </c>
      <c r="CR31" s="33">
        <f t="shared" si="29"/>
        <v>16.666666666666668</v>
      </c>
      <c r="CS31" s="47"/>
      <c r="CT31" s="38">
        <v>0</v>
      </c>
      <c r="CU31" s="33">
        <f t="shared" si="30"/>
        <v>0</v>
      </c>
      <c r="CV31" s="47"/>
      <c r="CW31" s="42">
        <v>0</v>
      </c>
      <c r="CX31" s="33">
        <f t="shared" si="31"/>
        <v>0</v>
      </c>
      <c r="CY31" s="47"/>
      <c r="CZ31" s="42">
        <v>0</v>
      </c>
      <c r="DA31" s="33">
        <f t="shared" si="32"/>
        <v>0</v>
      </c>
      <c r="DB31" s="47"/>
      <c r="DC31" s="47">
        <v>0</v>
      </c>
      <c r="DD31" s="33">
        <f t="shared" si="33"/>
        <v>0</v>
      </c>
      <c r="DE31" s="47"/>
      <c r="DF31" s="47"/>
      <c r="DG31" s="12">
        <f t="shared" si="60"/>
        <v>7980</v>
      </c>
      <c r="DH31" s="42">
        <v>0</v>
      </c>
      <c r="DI31" s="33">
        <f t="shared" si="34"/>
        <v>0</v>
      </c>
      <c r="DJ31" s="47"/>
      <c r="DK31" s="47">
        <v>0</v>
      </c>
      <c r="DL31" s="33">
        <f t="shared" si="35"/>
        <v>0</v>
      </c>
      <c r="DM31" s="47"/>
      <c r="DN31" s="42">
        <v>0</v>
      </c>
      <c r="DO31" s="33">
        <f t="shared" si="36"/>
        <v>0</v>
      </c>
      <c r="DP31" s="47">
        <v>0</v>
      </c>
      <c r="DQ31" s="47">
        <v>0</v>
      </c>
      <c r="DR31" s="33">
        <f t="shared" si="37"/>
        <v>0</v>
      </c>
      <c r="DS31" s="47"/>
      <c r="DT31" s="42">
        <v>0</v>
      </c>
      <c r="DU31" s="33">
        <f t="shared" si="38"/>
        <v>0</v>
      </c>
      <c r="DV31" s="47">
        <v>0</v>
      </c>
      <c r="DW31" s="47">
        <v>400</v>
      </c>
      <c r="DX31" s="33">
        <f t="shared" si="39"/>
        <v>33.333333333333336</v>
      </c>
      <c r="DY31" s="47"/>
      <c r="DZ31" s="47"/>
      <c r="EA31" s="12">
        <f t="shared" si="61"/>
        <v>400</v>
      </c>
      <c r="ED31" s="14"/>
      <c r="EF31" s="14"/>
      <c r="EG31" s="14"/>
      <c r="EI31" s="14"/>
    </row>
    <row r="32" spans="1:139" s="15" customFormat="1" ht="20.25" customHeight="1">
      <c r="A32" s="21">
        <v>23</v>
      </c>
      <c r="B32" s="40" t="s">
        <v>78</v>
      </c>
      <c r="C32" s="38">
        <v>1308.9000000000001</v>
      </c>
      <c r="D32" s="38">
        <v>0</v>
      </c>
      <c r="E32" s="25">
        <f t="shared" si="0"/>
        <v>4755</v>
      </c>
      <c r="F32" s="33">
        <f t="shared" si="40"/>
        <v>396.25</v>
      </c>
      <c r="G32" s="12" t="e">
        <f>#REF!+#REF!-DY32</f>
        <v>#REF!</v>
      </c>
      <c r="H32" s="12" t="e">
        <f t="shared" si="41"/>
        <v>#REF!</v>
      </c>
      <c r="I32" s="12" t="e">
        <f t="shared" si="42"/>
        <v>#REF!</v>
      </c>
      <c r="J32" s="12">
        <f t="shared" si="1"/>
        <v>1200</v>
      </c>
      <c r="K32" s="33">
        <f t="shared" si="2"/>
        <v>100</v>
      </c>
      <c r="L32" s="12">
        <f t="shared" si="43"/>
        <v>0</v>
      </c>
      <c r="M32" s="12">
        <f t="shared" si="44"/>
        <v>0</v>
      </c>
      <c r="N32" s="12">
        <f t="shared" si="45"/>
        <v>0</v>
      </c>
      <c r="O32" s="12">
        <f t="shared" si="3"/>
        <v>220</v>
      </c>
      <c r="P32" s="33">
        <f t="shared" si="4"/>
        <v>18.333333333333332</v>
      </c>
      <c r="Q32" s="12">
        <f t="shared" si="5"/>
        <v>0</v>
      </c>
      <c r="R32" s="12">
        <f t="shared" si="46"/>
        <v>0</v>
      </c>
      <c r="S32" s="11">
        <f t="shared" si="47"/>
        <v>0</v>
      </c>
      <c r="T32" s="47">
        <v>0</v>
      </c>
      <c r="U32" s="33">
        <f t="shared" si="6"/>
        <v>0</v>
      </c>
      <c r="V32" s="47"/>
      <c r="W32" s="12" t="e">
        <f t="shared" si="48"/>
        <v>#DIV/0!</v>
      </c>
      <c r="X32" s="11" t="e">
        <f t="shared" si="49"/>
        <v>#DIV/0!</v>
      </c>
      <c r="Y32" s="47">
        <v>630</v>
      </c>
      <c r="Z32" s="33">
        <f t="shared" si="7"/>
        <v>52.5</v>
      </c>
      <c r="AA32" s="47"/>
      <c r="AB32" s="12">
        <f t="shared" si="50"/>
        <v>0</v>
      </c>
      <c r="AC32" s="11">
        <f t="shared" si="51"/>
        <v>0</v>
      </c>
      <c r="AD32" s="47">
        <v>220</v>
      </c>
      <c r="AE32" s="33">
        <f t="shared" si="8"/>
        <v>18.333333333333332</v>
      </c>
      <c r="AF32" s="47"/>
      <c r="AG32" s="12">
        <f t="shared" si="52"/>
        <v>0</v>
      </c>
      <c r="AH32" s="11">
        <f t="shared" si="53"/>
        <v>0</v>
      </c>
      <c r="AI32" s="47">
        <v>0</v>
      </c>
      <c r="AJ32" s="33">
        <f t="shared" si="9"/>
        <v>0</v>
      </c>
      <c r="AK32" s="47"/>
      <c r="AL32" s="12" t="e">
        <f t="shared" si="54"/>
        <v>#DIV/0!</v>
      </c>
      <c r="AM32" s="11" t="e">
        <f t="shared" si="55"/>
        <v>#DIV/0!</v>
      </c>
      <c r="AN32" s="47"/>
      <c r="AO32" s="33">
        <f t="shared" si="10"/>
        <v>0</v>
      </c>
      <c r="AP32" s="47"/>
      <c r="AQ32" s="12" t="e">
        <f t="shared" si="56"/>
        <v>#DIV/0!</v>
      </c>
      <c r="AR32" s="11" t="e">
        <f t="shared" si="57"/>
        <v>#DIV/0!</v>
      </c>
      <c r="AS32" s="38">
        <v>0</v>
      </c>
      <c r="AT32" s="33">
        <f t="shared" si="11"/>
        <v>0</v>
      </c>
      <c r="AU32" s="47">
        <v>0</v>
      </c>
      <c r="AV32" s="38">
        <v>0</v>
      </c>
      <c r="AW32" s="33">
        <f t="shared" si="12"/>
        <v>0</v>
      </c>
      <c r="AX32" s="47"/>
      <c r="AY32" s="48">
        <v>3555</v>
      </c>
      <c r="AZ32" s="33">
        <f t="shared" si="13"/>
        <v>296.25</v>
      </c>
      <c r="BA32" s="47"/>
      <c r="BB32" s="38">
        <v>0</v>
      </c>
      <c r="BC32" s="33">
        <f t="shared" si="14"/>
        <v>0</v>
      </c>
      <c r="BD32" s="13"/>
      <c r="BE32" s="42">
        <v>0</v>
      </c>
      <c r="BF32" s="33">
        <f t="shared" si="15"/>
        <v>0</v>
      </c>
      <c r="BG32" s="47"/>
      <c r="BH32" s="38">
        <v>0</v>
      </c>
      <c r="BI32" s="33">
        <f t="shared" si="16"/>
        <v>0</v>
      </c>
      <c r="BJ32" s="47">
        <v>0</v>
      </c>
      <c r="BK32" s="38">
        <v>0</v>
      </c>
      <c r="BL32" s="33">
        <f t="shared" si="17"/>
        <v>0</v>
      </c>
      <c r="BM32" s="47">
        <v>0</v>
      </c>
      <c r="BN32" s="12">
        <f t="shared" si="18"/>
        <v>350</v>
      </c>
      <c r="BO32" s="33">
        <f t="shared" si="19"/>
        <v>29.166666666666668</v>
      </c>
      <c r="BP32" s="12">
        <f t="shared" si="20"/>
        <v>0</v>
      </c>
      <c r="BQ32" s="12">
        <f t="shared" si="58"/>
        <v>0</v>
      </c>
      <c r="BR32" s="11">
        <f t="shared" si="59"/>
        <v>0</v>
      </c>
      <c r="BS32" s="47">
        <v>350</v>
      </c>
      <c r="BT32" s="33">
        <f t="shared" si="21"/>
        <v>29.166666666666668</v>
      </c>
      <c r="BU32" s="47"/>
      <c r="BV32" s="47">
        <v>0</v>
      </c>
      <c r="BW32" s="33">
        <f t="shared" si="22"/>
        <v>0</v>
      </c>
      <c r="BX32" s="47"/>
      <c r="BY32" s="42">
        <v>0</v>
      </c>
      <c r="BZ32" s="33">
        <f t="shared" si="23"/>
        <v>0</v>
      </c>
      <c r="CA32" s="47"/>
      <c r="CB32" s="47">
        <v>0</v>
      </c>
      <c r="CC32" s="33">
        <f t="shared" si="24"/>
        <v>0</v>
      </c>
      <c r="CD32" s="47"/>
      <c r="CE32" s="11"/>
      <c r="CF32" s="33">
        <f t="shared" si="25"/>
        <v>0</v>
      </c>
      <c r="CG32" s="47">
        <v>0</v>
      </c>
      <c r="CH32" s="42">
        <v>0</v>
      </c>
      <c r="CI32" s="33">
        <f t="shared" si="26"/>
        <v>0</v>
      </c>
      <c r="CJ32" s="47"/>
      <c r="CK32" s="38">
        <v>0</v>
      </c>
      <c r="CL32" s="33">
        <f t="shared" si="27"/>
        <v>0</v>
      </c>
      <c r="CM32" s="47"/>
      <c r="CN32" s="47">
        <v>0</v>
      </c>
      <c r="CO32" s="33">
        <f t="shared" si="28"/>
        <v>0</v>
      </c>
      <c r="CP32" s="47"/>
      <c r="CQ32" s="47">
        <v>0</v>
      </c>
      <c r="CR32" s="33">
        <f t="shared" si="29"/>
        <v>0</v>
      </c>
      <c r="CS32" s="47"/>
      <c r="CT32" s="38">
        <v>0</v>
      </c>
      <c r="CU32" s="33">
        <f t="shared" si="30"/>
        <v>0</v>
      </c>
      <c r="CV32" s="47"/>
      <c r="CW32" s="42">
        <v>0</v>
      </c>
      <c r="CX32" s="33">
        <f t="shared" si="31"/>
        <v>0</v>
      </c>
      <c r="CY32" s="47"/>
      <c r="CZ32" s="42">
        <v>0</v>
      </c>
      <c r="DA32" s="33">
        <f t="shared" si="32"/>
        <v>0</v>
      </c>
      <c r="DB32" s="47"/>
      <c r="DC32" s="47">
        <v>0</v>
      </c>
      <c r="DD32" s="33">
        <f t="shared" si="33"/>
        <v>0</v>
      </c>
      <c r="DE32" s="47"/>
      <c r="DF32" s="47"/>
      <c r="DG32" s="12">
        <f t="shared" si="60"/>
        <v>4755</v>
      </c>
      <c r="DH32" s="42">
        <v>0</v>
      </c>
      <c r="DI32" s="33">
        <f t="shared" si="34"/>
        <v>0</v>
      </c>
      <c r="DJ32" s="47"/>
      <c r="DK32" s="47">
        <v>0</v>
      </c>
      <c r="DL32" s="33">
        <f t="shared" si="35"/>
        <v>0</v>
      </c>
      <c r="DM32" s="47"/>
      <c r="DN32" s="42">
        <v>0</v>
      </c>
      <c r="DO32" s="33">
        <f t="shared" si="36"/>
        <v>0</v>
      </c>
      <c r="DP32" s="47">
        <v>0</v>
      </c>
      <c r="DQ32" s="47">
        <v>0</v>
      </c>
      <c r="DR32" s="33">
        <f t="shared" si="37"/>
        <v>0</v>
      </c>
      <c r="DS32" s="47"/>
      <c r="DT32" s="42">
        <v>0</v>
      </c>
      <c r="DU32" s="33">
        <f t="shared" si="38"/>
        <v>0</v>
      </c>
      <c r="DV32" s="47">
        <v>0</v>
      </c>
      <c r="DW32" s="47">
        <v>267.8</v>
      </c>
      <c r="DX32" s="33">
        <f t="shared" si="39"/>
        <v>22.316666666666666</v>
      </c>
      <c r="DY32" s="47"/>
      <c r="DZ32" s="47"/>
      <c r="EA32" s="12">
        <f t="shared" si="61"/>
        <v>267.8</v>
      </c>
      <c r="ED32" s="14"/>
      <c r="EF32" s="14"/>
      <c r="EG32" s="14"/>
      <c r="EI32" s="14"/>
    </row>
    <row r="33" spans="1:139" s="15" customFormat="1" ht="20.25" customHeight="1">
      <c r="A33" s="21">
        <v>24</v>
      </c>
      <c r="B33" s="40" t="s">
        <v>79</v>
      </c>
      <c r="C33" s="38">
        <v>3218</v>
      </c>
      <c r="D33" s="38">
        <v>0</v>
      </c>
      <c r="E33" s="25">
        <f t="shared" si="0"/>
        <v>5875</v>
      </c>
      <c r="F33" s="33">
        <f t="shared" si="40"/>
        <v>489.58333333333331</v>
      </c>
      <c r="G33" s="12" t="e">
        <f>#REF!+#REF!-DY33</f>
        <v>#REF!</v>
      </c>
      <c r="H33" s="12" t="e">
        <f t="shared" si="41"/>
        <v>#REF!</v>
      </c>
      <c r="I33" s="12" t="e">
        <f t="shared" si="42"/>
        <v>#REF!</v>
      </c>
      <c r="J33" s="12">
        <f t="shared" si="1"/>
        <v>2375</v>
      </c>
      <c r="K33" s="33">
        <f t="shared" si="2"/>
        <v>197.91666666666666</v>
      </c>
      <c r="L33" s="12">
        <f t="shared" si="43"/>
        <v>0</v>
      </c>
      <c r="M33" s="12">
        <f t="shared" si="44"/>
        <v>0</v>
      </c>
      <c r="N33" s="12">
        <f t="shared" si="45"/>
        <v>0</v>
      </c>
      <c r="O33" s="12">
        <f t="shared" si="3"/>
        <v>625</v>
      </c>
      <c r="P33" s="33">
        <f t="shared" si="4"/>
        <v>52.083333333333336</v>
      </c>
      <c r="Q33" s="12">
        <f t="shared" si="5"/>
        <v>0</v>
      </c>
      <c r="R33" s="12">
        <f t="shared" si="46"/>
        <v>0</v>
      </c>
      <c r="S33" s="11">
        <f t="shared" si="47"/>
        <v>0</v>
      </c>
      <c r="T33" s="47">
        <v>25</v>
      </c>
      <c r="U33" s="33">
        <f t="shared" si="6"/>
        <v>2.0833333333333335</v>
      </c>
      <c r="V33" s="47"/>
      <c r="W33" s="12">
        <f t="shared" si="48"/>
        <v>0</v>
      </c>
      <c r="X33" s="11">
        <f t="shared" si="49"/>
        <v>0</v>
      </c>
      <c r="Y33" s="47">
        <v>800</v>
      </c>
      <c r="Z33" s="33">
        <f t="shared" si="7"/>
        <v>66.666666666666671</v>
      </c>
      <c r="AA33" s="47"/>
      <c r="AB33" s="12">
        <f t="shared" si="50"/>
        <v>0</v>
      </c>
      <c r="AC33" s="11">
        <f t="shared" si="51"/>
        <v>0</v>
      </c>
      <c r="AD33" s="47">
        <v>600</v>
      </c>
      <c r="AE33" s="33">
        <f t="shared" si="8"/>
        <v>50</v>
      </c>
      <c r="AF33" s="47"/>
      <c r="AG33" s="12">
        <f t="shared" si="52"/>
        <v>0</v>
      </c>
      <c r="AH33" s="11">
        <f t="shared" si="53"/>
        <v>0</v>
      </c>
      <c r="AI33" s="47">
        <v>0</v>
      </c>
      <c r="AJ33" s="33">
        <f t="shared" si="9"/>
        <v>0</v>
      </c>
      <c r="AK33" s="47"/>
      <c r="AL33" s="12" t="e">
        <f t="shared" si="54"/>
        <v>#DIV/0!</v>
      </c>
      <c r="AM33" s="11" t="e">
        <f t="shared" si="55"/>
        <v>#DIV/0!</v>
      </c>
      <c r="AN33" s="47"/>
      <c r="AO33" s="33">
        <f t="shared" si="10"/>
        <v>0</v>
      </c>
      <c r="AP33" s="47"/>
      <c r="AQ33" s="12" t="e">
        <f t="shared" si="56"/>
        <v>#DIV/0!</v>
      </c>
      <c r="AR33" s="11" t="e">
        <f t="shared" si="57"/>
        <v>#DIV/0!</v>
      </c>
      <c r="AS33" s="38">
        <v>0</v>
      </c>
      <c r="AT33" s="33">
        <f t="shared" si="11"/>
        <v>0</v>
      </c>
      <c r="AU33" s="47">
        <v>0</v>
      </c>
      <c r="AV33" s="38">
        <v>0</v>
      </c>
      <c r="AW33" s="33">
        <f t="shared" si="12"/>
        <v>0</v>
      </c>
      <c r="AX33" s="47"/>
      <c r="AY33" s="48">
        <v>3500</v>
      </c>
      <c r="AZ33" s="33">
        <f t="shared" si="13"/>
        <v>291.66666666666669</v>
      </c>
      <c r="BA33" s="47"/>
      <c r="BB33" s="38">
        <v>0</v>
      </c>
      <c r="BC33" s="33">
        <f t="shared" si="14"/>
        <v>0</v>
      </c>
      <c r="BD33" s="13"/>
      <c r="BE33" s="42">
        <v>0</v>
      </c>
      <c r="BF33" s="33">
        <f t="shared" si="15"/>
        <v>0</v>
      </c>
      <c r="BG33" s="47"/>
      <c r="BH33" s="38">
        <v>0</v>
      </c>
      <c r="BI33" s="33">
        <f t="shared" si="16"/>
        <v>0</v>
      </c>
      <c r="BJ33" s="47">
        <v>0</v>
      </c>
      <c r="BK33" s="38">
        <v>0</v>
      </c>
      <c r="BL33" s="33">
        <f t="shared" si="17"/>
        <v>0</v>
      </c>
      <c r="BM33" s="47">
        <v>0</v>
      </c>
      <c r="BN33" s="12">
        <f t="shared" si="18"/>
        <v>950</v>
      </c>
      <c r="BO33" s="33">
        <f t="shared" si="19"/>
        <v>79.166666666666671</v>
      </c>
      <c r="BP33" s="12">
        <f t="shared" si="20"/>
        <v>0</v>
      </c>
      <c r="BQ33" s="12">
        <f t="shared" si="58"/>
        <v>0</v>
      </c>
      <c r="BR33" s="11">
        <f t="shared" si="59"/>
        <v>0</v>
      </c>
      <c r="BS33" s="47">
        <v>700</v>
      </c>
      <c r="BT33" s="33">
        <f t="shared" si="21"/>
        <v>58.333333333333336</v>
      </c>
      <c r="BU33" s="47"/>
      <c r="BV33" s="47">
        <v>250</v>
      </c>
      <c r="BW33" s="33">
        <f t="shared" si="22"/>
        <v>20.833333333333332</v>
      </c>
      <c r="BX33" s="47"/>
      <c r="BY33" s="42">
        <v>0</v>
      </c>
      <c r="BZ33" s="33">
        <f t="shared" si="23"/>
        <v>0</v>
      </c>
      <c r="CA33" s="47"/>
      <c r="CB33" s="47">
        <v>0</v>
      </c>
      <c r="CC33" s="33">
        <f t="shared" si="24"/>
        <v>0</v>
      </c>
      <c r="CD33" s="47"/>
      <c r="CE33" s="11"/>
      <c r="CF33" s="33">
        <f t="shared" si="25"/>
        <v>0</v>
      </c>
      <c r="CG33" s="47">
        <v>0</v>
      </c>
      <c r="CH33" s="42">
        <v>0</v>
      </c>
      <c r="CI33" s="33">
        <f t="shared" si="26"/>
        <v>0</v>
      </c>
      <c r="CJ33" s="47"/>
      <c r="CK33" s="38">
        <v>0</v>
      </c>
      <c r="CL33" s="33">
        <f t="shared" si="27"/>
        <v>0</v>
      </c>
      <c r="CM33" s="47"/>
      <c r="CN33" s="47">
        <v>0</v>
      </c>
      <c r="CO33" s="33">
        <f t="shared" si="28"/>
        <v>0</v>
      </c>
      <c r="CP33" s="47"/>
      <c r="CQ33" s="47">
        <v>0</v>
      </c>
      <c r="CR33" s="33">
        <f t="shared" si="29"/>
        <v>0</v>
      </c>
      <c r="CS33" s="47"/>
      <c r="CT33" s="38">
        <v>0</v>
      </c>
      <c r="CU33" s="33">
        <f t="shared" si="30"/>
        <v>0</v>
      </c>
      <c r="CV33" s="47"/>
      <c r="CW33" s="42">
        <v>0</v>
      </c>
      <c r="CX33" s="33">
        <f t="shared" si="31"/>
        <v>0</v>
      </c>
      <c r="CY33" s="47"/>
      <c r="CZ33" s="42">
        <v>0</v>
      </c>
      <c r="DA33" s="33">
        <f t="shared" si="32"/>
        <v>0</v>
      </c>
      <c r="DB33" s="47"/>
      <c r="DC33" s="47">
        <v>0</v>
      </c>
      <c r="DD33" s="33">
        <f t="shared" si="33"/>
        <v>0</v>
      </c>
      <c r="DE33" s="47"/>
      <c r="DF33" s="47"/>
      <c r="DG33" s="12">
        <f t="shared" si="60"/>
        <v>5875</v>
      </c>
      <c r="DH33" s="42">
        <v>0</v>
      </c>
      <c r="DI33" s="33">
        <f t="shared" si="34"/>
        <v>0</v>
      </c>
      <c r="DJ33" s="47"/>
      <c r="DK33" s="47">
        <v>0</v>
      </c>
      <c r="DL33" s="33">
        <f t="shared" si="35"/>
        <v>0</v>
      </c>
      <c r="DM33" s="47"/>
      <c r="DN33" s="42">
        <v>0</v>
      </c>
      <c r="DO33" s="33">
        <f t="shared" si="36"/>
        <v>0</v>
      </c>
      <c r="DP33" s="47">
        <v>0</v>
      </c>
      <c r="DQ33" s="47">
        <v>0</v>
      </c>
      <c r="DR33" s="33">
        <f t="shared" si="37"/>
        <v>0</v>
      </c>
      <c r="DS33" s="47"/>
      <c r="DT33" s="42">
        <v>0</v>
      </c>
      <c r="DU33" s="33">
        <f t="shared" si="38"/>
        <v>0</v>
      </c>
      <c r="DV33" s="47">
        <v>0</v>
      </c>
      <c r="DW33" s="47">
        <v>300</v>
      </c>
      <c r="DX33" s="33">
        <f t="shared" si="39"/>
        <v>25</v>
      </c>
      <c r="DY33" s="47"/>
      <c r="DZ33" s="47"/>
      <c r="EA33" s="12">
        <f t="shared" si="61"/>
        <v>300</v>
      </c>
      <c r="ED33" s="14"/>
      <c r="EF33" s="14"/>
      <c r="EG33" s="14"/>
      <c r="EI33" s="14"/>
    </row>
    <row r="34" spans="1:139" s="15" customFormat="1" ht="20.25" customHeight="1">
      <c r="A34" s="21">
        <v>25</v>
      </c>
      <c r="B34" s="40" t="s">
        <v>80</v>
      </c>
      <c r="C34" s="38">
        <v>2953</v>
      </c>
      <c r="D34" s="38">
        <v>0</v>
      </c>
      <c r="E34" s="25">
        <f t="shared" si="0"/>
        <v>37761.599999999999</v>
      </c>
      <c r="F34" s="33">
        <f t="shared" si="40"/>
        <v>3146.7999999999997</v>
      </c>
      <c r="G34" s="12" t="e">
        <f>#REF!+#REF!-DY34</f>
        <v>#REF!</v>
      </c>
      <c r="H34" s="12" t="e">
        <f t="shared" si="41"/>
        <v>#REF!</v>
      </c>
      <c r="I34" s="12" t="e">
        <f t="shared" si="42"/>
        <v>#REF!</v>
      </c>
      <c r="J34" s="12">
        <f t="shared" si="1"/>
        <v>11220.9</v>
      </c>
      <c r="K34" s="33">
        <f t="shared" si="2"/>
        <v>935.07499999999993</v>
      </c>
      <c r="L34" s="12">
        <f t="shared" si="43"/>
        <v>0</v>
      </c>
      <c r="M34" s="12">
        <f t="shared" si="44"/>
        <v>0</v>
      </c>
      <c r="N34" s="12">
        <f t="shared" si="45"/>
        <v>0</v>
      </c>
      <c r="O34" s="12">
        <f t="shared" si="3"/>
        <v>5963.3</v>
      </c>
      <c r="P34" s="33">
        <f t="shared" si="4"/>
        <v>496.94166666666666</v>
      </c>
      <c r="Q34" s="12">
        <f t="shared" si="5"/>
        <v>0</v>
      </c>
      <c r="R34" s="12">
        <f t="shared" si="46"/>
        <v>0</v>
      </c>
      <c r="S34" s="11">
        <f t="shared" si="47"/>
        <v>0</v>
      </c>
      <c r="T34" s="47">
        <v>2463.3000000000002</v>
      </c>
      <c r="U34" s="33">
        <f t="shared" si="6"/>
        <v>205.27500000000001</v>
      </c>
      <c r="V34" s="47"/>
      <c r="W34" s="12">
        <f t="shared" si="48"/>
        <v>0</v>
      </c>
      <c r="X34" s="11">
        <f t="shared" si="49"/>
        <v>0</v>
      </c>
      <c r="Y34" s="47">
        <v>3757.6</v>
      </c>
      <c r="Z34" s="33">
        <f t="shared" si="7"/>
        <v>313.13333333333333</v>
      </c>
      <c r="AA34" s="47"/>
      <c r="AB34" s="12">
        <f t="shared" si="50"/>
        <v>0</v>
      </c>
      <c r="AC34" s="11">
        <f t="shared" si="51"/>
        <v>0</v>
      </c>
      <c r="AD34" s="47">
        <v>3500</v>
      </c>
      <c r="AE34" s="33">
        <f t="shared" si="8"/>
        <v>291.66666666666669</v>
      </c>
      <c r="AF34" s="47"/>
      <c r="AG34" s="12">
        <f t="shared" si="52"/>
        <v>0</v>
      </c>
      <c r="AH34" s="11">
        <f t="shared" si="53"/>
        <v>0</v>
      </c>
      <c r="AI34" s="47">
        <v>100</v>
      </c>
      <c r="AJ34" s="33">
        <f t="shared" si="9"/>
        <v>8.3333333333333339</v>
      </c>
      <c r="AK34" s="47"/>
      <c r="AL34" s="12">
        <f t="shared" si="54"/>
        <v>0</v>
      </c>
      <c r="AM34" s="11">
        <f t="shared" si="55"/>
        <v>0</v>
      </c>
      <c r="AN34" s="47"/>
      <c r="AO34" s="33">
        <f t="shared" si="10"/>
        <v>0</v>
      </c>
      <c r="AP34" s="47"/>
      <c r="AQ34" s="12" t="e">
        <f t="shared" si="56"/>
        <v>#DIV/0!</v>
      </c>
      <c r="AR34" s="11" t="e">
        <f t="shared" si="57"/>
        <v>#DIV/0!</v>
      </c>
      <c r="AS34" s="38">
        <v>0</v>
      </c>
      <c r="AT34" s="33">
        <f t="shared" si="11"/>
        <v>0</v>
      </c>
      <c r="AU34" s="47">
        <v>0</v>
      </c>
      <c r="AV34" s="38">
        <v>0</v>
      </c>
      <c r="AW34" s="33">
        <f t="shared" si="12"/>
        <v>0</v>
      </c>
      <c r="AX34" s="47"/>
      <c r="AY34" s="48">
        <v>26540.7</v>
      </c>
      <c r="AZ34" s="33">
        <f t="shared" si="13"/>
        <v>2211.7249999999999</v>
      </c>
      <c r="BA34" s="47"/>
      <c r="BB34" s="38">
        <v>0</v>
      </c>
      <c r="BC34" s="33">
        <f t="shared" si="14"/>
        <v>0</v>
      </c>
      <c r="BD34" s="13"/>
      <c r="BE34" s="42">
        <v>0</v>
      </c>
      <c r="BF34" s="33">
        <f t="shared" si="15"/>
        <v>0</v>
      </c>
      <c r="BG34" s="47"/>
      <c r="BH34" s="38">
        <v>0</v>
      </c>
      <c r="BI34" s="33">
        <f t="shared" si="16"/>
        <v>0</v>
      </c>
      <c r="BJ34" s="47">
        <v>0</v>
      </c>
      <c r="BK34" s="38">
        <v>0</v>
      </c>
      <c r="BL34" s="33">
        <f t="shared" si="17"/>
        <v>0</v>
      </c>
      <c r="BM34" s="47">
        <v>0</v>
      </c>
      <c r="BN34" s="12">
        <f t="shared" si="18"/>
        <v>700</v>
      </c>
      <c r="BO34" s="33">
        <f t="shared" si="19"/>
        <v>58.333333333333336</v>
      </c>
      <c r="BP34" s="12">
        <f t="shared" si="20"/>
        <v>0</v>
      </c>
      <c r="BQ34" s="12">
        <f t="shared" si="58"/>
        <v>0</v>
      </c>
      <c r="BR34" s="11">
        <f t="shared" si="59"/>
        <v>0</v>
      </c>
      <c r="BS34" s="47">
        <v>500</v>
      </c>
      <c r="BT34" s="33">
        <f t="shared" si="21"/>
        <v>41.666666666666664</v>
      </c>
      <c r="BU34" s="47"/>
      <c r="BV34" s="47">
        <v>200</v>
      </c>
      <c r="BW34" s="33">
        <f t="shared" si="22"/>
        <v>16.666666666666668</v>
      </c>
      <c r="BX34" s="47"/>
      <c r="BY34" s="42">
        <v>0</v>
      </c>
      <c r="BZ34" s="33">
        <f t="shared" si="23"/>
        <v>0</v>
      </c>
      <c r="CA34" s="47"/>
      <c r="CB34" s="47">
        <v>0</v>
      </c>
      <c r="CC34" s="33">
        <f t="shared" si="24"/>
        <v>0</v>
      </c>
      <c r="CD34" s="47"/>
      <c r="CE34" s="11"/>
      <c r="CF34" s="33">
        <f t="shared" si="25"/>
        <v>0</v>
      </c>
      <c r="CG34" s="47">
        <v>0</v>
      </c>
      <c r="CH34" s="42">
        <v>0</v>
      </c>
      <c r="CI34" s="33">
        <f t="shared" si="26"/>
        <v>0</v>
      </c>
      <c r="CJ34" s="47"/>
      <c r="CK34" s="38">
        <v>0</v>
      </c>
      <c r="CL34" s="33">
        <f t="shared" si="27"/>
        <v>0</v>
      </c>
      <c r="CM34" s="47"/>
      <c r="CN34" s="47">
        <v>700</v>
      </c>
      <c r="CO34" s="33">
        <f t="shared" si="28"/>
        <v>58.333333333333336</v>
      </c>
      <c r="CP34" s="47"/>
      <c r="CQ34" s="47">
        <v>700</v>
      </c>
      <c r="CR34" s="33">
        <f t="shared" si="29"/>
        <v>58.333333333333336</v>
      </c>
      <c r="CS34" s="47"/>
      <c r="CT34" s="38">
        <v>0</v>
      </c>
      <c r="CU34" s="33">
        <f t="shared" si="30"/>
        <v>0</v>
      </c>
      <c r="CV34" s="47"/>
      <c r="CW34" s="42">
        <v>0</v>
      </c>
      <c r="CX34" s="33">
        <f t="shared" si="31"/>
        <v>0</v>
      </c>
      <c r="CY34" s="47"/>
      <c r="CZ34" s="42">
        <v>0</v>
      </c>
      <c r="DA34" s="33">
        <f t="shared" si="32"/>
        <v>0</v>
      </c>
      <c r="DB34" s="47"/>
      <c r="DC34" s="47">
        <v>0</v>
      </c>
      <c r="DD34" s="33">
        <f t="shared" si="33"/>
        <v>0</v>
      </c>
      <c r="DE34" s="47"/>
      <c r="DF34" s="47"/>
      <c r="DG34" s="12">
        <f t="shared" si="60"/>
        <v>37761.599999999999</v>
      </c>
      <c r="DH34" s="42">
        <v>0</v>
      </c>
      <c r="DI34" s="33">
        <f t="shared" si="34"/>
        <v>0</v>
      </c>
      <c r="DJ34" s="47">
        <v>0</v>
      </c>
      <c r="DK34" s="47">
        <v>0</v>
      </c>
      <c r="DL34" s="33">
        <f t="shared" si="35"/>
        <v>0</v>
      </c>
      <c r="DM34" s="47"/>
      <c r="DN34" s="42">
        <v>0</v>
      </c>
      <c r="DO34" s="33">
        <f t="shared" si="36"/>
        <v>0</v>
      </c>
      <c r="DP34" s="47">
        <v>0</v>
      </c>
      <c r="DQ34" s="47">
        <v>0</v>
      </c>
      <c r="DR34" s="33">
        <f t="shared" si="37"/>
        <v>0</v>
      </c>
      <c r="DS34" s="47"/>
      <c r="DT34" s="42">
        <v>0</v>
      </c>
      <c r="DU34" s="33">
        <f t="shared" si="38"/>
        <v>0</v>
      </c>
      <c r="DV34" s="47">
        <v>0</v>
      </c>
      <c r="DW34" s="47">
        <v>4097.6000000000004</v>
      </c>
      <c r="DX34" s="33">
        <f t="shared" si="39"/>
        <v>341.4666666666667</v>
      </c>
      <c r="DY34" s="47"/>
      <c r="DZ34" s="47"/>
      <c r="EA34" s="12">
        <f t="shared" si="61"/>
        <v>4097.6000000000004</v>
      </c>
      <c r="ED34" s="14"/>
      <c r="EF34" s="14"/>
      <c r="EG34" s="14"/>
      <c r="EI34" s="14"/>
    </row>
    <row r="35" spans="1:139" s="15" customFormat="1" ht="20.25" customHeight="1">
      <c r="A35" s="21">
        <v>26</v>
      </c>
      <c r="B35" s="79" t="s">
        <v>81</v>
      </c>
      <c r="C35" s="38">
        <v>23826</v>
      </c>
      <c r="D35" s="38">
        <v>0</v>
      </c>
      <c r="E35" s="25">
        <f t="shared" si="0"/>
        <v>87647.8</v>
      </c>
      <c r="F35" s="33">
        <f t="shared" si="40"/>
        <v>7303.9833333333336</v>
      </c>
      <c r="G35" s="12" t="e">
        <f>#REF!+#REF!-DY35</f>
        <v>#REF!</v>
      </c>
      <c r="H35" s="12" t="e">
        <f t="shared" si="41"/>
        <v>#REF!</v>
      </c>
      <c r="I35" s="12" t="e">
        <f t="shared" si="42"/>
        <v>#REF!</v>
      </c>
      <c r="J35" s="12">
        <f t="shared" si="1"/>
        <v>24744.699999999997</v>
      </c>
      <c r="K35" s="33">
        <f t="shared" si="2"/>
        <v>2062.0583333333329</v>
      </c>
      <c r="L35" s="12">
        <f t="shared" si="43"/>
        <v>0</v>
      </c>
      <c r="M35" s="12">
        <f t="shared" si="44"/>
        <v>0</v>
      </c>
      <c r="N35" s="12">
        <f t="shared" si="45"/>
        <v>0</v>
      </c>
      <c r="O35" s="12">
        <f t="shared" si="3"/>
        <v>13165.5</v>
      </c>
      <c r="P35" s="33">
        <f t="shared" si="4"/>
        <v>1097.125</v>
      </c>
      <c r="Q35" s="12">
        <f t="shared" si="5"/>
        <v>0</v>
      </c>
      <c r="R35" s="12">
        <f t="shared" si="46"/>
        <v>0</v>
      </c>
      <c r="S35" s="11">
        <f t="shared" si="47"/>
        <v>0</v>
      </c>
      <c r="T35" s="47">
        <v>1450.9</v>
      </c>
      <c r="U35" s="33">
        <f t="shared" si="6"/>
        <v>120.90833333333335</v>
      </c>
      <c r="V35" s="47"/>
      <c r="W35" s="12">
        <f t="shared" si="48"/>
        <v>0</v>
      </c>
      <c r="X35" s="11">
        <f t="shared" si="49"/>
        <v>0</v>
      </c>
      <c r="Y35" s="47">
        <v>5109.2</v>
      </c>
      <c r="Z35" s="33">
        <f t="shared" si="7"/>
        <v>425.76666666666665</v>
      </c>
      <c r="AA35" s="47"/>
      <c r="AB35" s="12">
        <f t="shared" si="50"/>
        <v>0</v>
      </c>
      <c r="AC35" s="11">
        <f t="shared" si="51"/>
        <v>0</v>
      </c>
      <c r="AD35" s="47">
        <v>11714.6</v>
      </c>
      <c r="AE35" s="33">
        <f t="shared" si="8"/>
        <v>976.2166666666667</v>
      </c>
      <c r="AF35" s="47"/>
      <c r="AG35" s="12">
        <f t="shared" si="52"/>
        <v>0</v>
      </c>
      <c r="AH35" s="11">
        <f t="shared" si="53"/>
        <v>0</v>
      </c>
      <c r="AI35" s="47">
        <v>800</v>
      </c>
      <c r="AJ35" s="33">
        <f t="shared" si="9"/>
        <v>66.666666666666671</v>
      </c>
      <c r="AK35" s="47"/>
      <c r="AL35" s="12">
        <f t="shared" si="54"/>
        <v>0</v>
      </c>
      <c r="AM35" s="11">
        <f t="shared" si="55"/>
        <v>0</v>
      </c>
      <c r="AN35" s="47"/>
      <c r="AO35" s="33">
        <f t="shared" si="10"/>
        <v>0</v>
      </c>
      <c r="AP35" s="47"/>
      <c r="AQ35" s="12" t="e">
        <f t="shared" si="56"/>
        <v>#DIV/0!</v>
      </c>
      <c r="AR35" s="11" t="e">
        <f t="shared" si="57"/>
        <v>#DIV/0!</v>
      </c>
      <c r="AS35" s="38">
        <v>0</v>
      </c>
      <c r="AT35" s="33">
        <f t="shared" si="11"/>
        <v>0</v>
      </c>
      <c r="AU35" s="47">
        <v>0</v>
      </c>
      <c r="AV35" s="38">
        <v>0</v>
      </c>
      <c r="AW35" s="33">
        <f t="shared" si="12"/>
        <v>0</v>
      </c>
      <c r="AX35" s="47"/>
      <c r="AY35" s="48">
        <v>60336</v>
      </c>
      <c r="AZ35" s="33">
        <f t="shared" si="13"/>
        <v>5028</v>
      </c>
      <c r="BA35" s="47"/>
      <c r="BB35" s="38">
        <v>0</v>
      </c>
      <c r="BC35" s="33">
        <f t="shared" si="14"/>
        <v>0</v>
      </c>
      <c r="BD35" s="13"/>
      <c r="BE35" s="42">
        <v>2567.1</v>
      </c>
      <c r="BF35" s="33">
        <f t="shared" si="15"/>
        <v>213.92499999999998</v>
      </c>
      <c r="BG35" s="47"/>
      <c r="BH35" s="38">
        <v>0</v>
      </c>
      <c r="BI35" s="33">
        <f t="shared" si="16"/>
        <v>0</v>
      </c>
      <c r="BJ35" s="47">
        <v>0</v>
      </c>
      <c r="BK35" s="38">
        <v>0</v>
      </c>
      <c r="BL35" s="33">
        <f t="shared" si="17"/>
        <v>0</v>
      </c>
      <c r="BM35" s="47">
        <v>0</v>
      </c>
      <c r="BN35" s="12">
        <f t="shared" si="18"/>
        <v>594.1</v>
      </c>
      <c r="BO35" s="33">
        <f t="shared" si="19"/>
        <v>49.508333333333333</v>
      </c>
      <c r="BP35" s="12">
        <f t="shared" si="20"/>
        <v>0</v>
      </c>
      <c r="BQ35" s="12">
        <f t="shared" si="58"/>
        <v>0</v>
      </c>
      <c r="BR35" s="11">
        <f t="shared" si="59"/>
        <v>0</v>
      </c>
      <c r="BS35" s="47">
        <v>394.1</v>
      </c>
      <c r="BT35" s="33">
        <f t="shared" si="21"/>
        <v>32.841666666666669</v>
      </c>
      <c r="BU35" s="47"/>
      <c r="BV35" s="47">
        <v>0</v>
      </c>
      <c r="BW35" s="33">
        <f t="shared" si="22"/>
        <v>0</v>
      </c>
      <c r="BX35" s="47"/>
      <c r="BY35" s="42">
        <v>0</v>
      </c>
      <c r="BZ35" s="33">
        <f t="shared" si="23"/>
        <v>0</v>
      </c>
      <c r="CA35" s="47"/>
      <c r="CB35" s="47">
        <v>200</v>
      </c>
      <c r="CC35" s="33">
        <f t="shared" si="24"/>
        <v>16.666666666666668</v>
      </c>
      <c r="CD35" s="47"/>
      <c r="CE35" s="11"/>
      <c r="CF35" s="33">
        <f t="shared" si="25"/>
        <v>0</v>
      </c>
      <c r="CG35" s="47">
        <v>0</v>
      </c>
      <c r="CH35" s="42">
        <v>0</v>
      </c>
      <c r="CI35" s="33">
        <f t="shared" si="26"/>
        <v>0</v>
      </c>
      <c r="CJ35" s="47"/>
      <c r="CK35" s="38">
        <v>0</v>
      </c>
      <c r="CL35" s="33">
        <f t="shared" si="27"/>
        <v>0</v>
      </c>
      <c r="CM35" s="47"/>
      <c r="CN35" s="47">
        <v>5075.8999999999996</v>
      </c>
      <c r="CO35" s="33">
        <f t="shared" si="28"/>
        <v>422.99166666666662</v>
      </c>
      <c r="CP35" s="47"/>
      <c r="CQ35" s="47">
        <v>2872.4</v>
      </c>
      <c r="CR35" s="33">
        <f t="shared" si="29"/>
        <v>239.36666666666667</v>
      </c>
      <c r="CS35" s="47"/>
      <c r="CT35" s="38">
        <v>0</v>
      </c>
      <c r="CU35" s="33">
        <f t="shared" si="30"/>
        <v>0</v>
      </c>
      <c r="CV35" s="47"/>
      <c r="CW35" s="42">
        <v>0</v>
      </c>
      <c r="CX35" s="33">
        <f t="shared" si="31"/>
        <v>0</v>
      </c>
      <c r="CY35" s="47"/>
      <c r="CZ35" s="42">
        <v>0</v>
      </c>
      <c r="DA35" s="33">
        <f t="shared" si="32"/>
        <v>0</v>
      </c>
      <c r="DB35" s="47"/>
      <c r="DC35" s="47">
        <v>0</v>
      </c>
      <c r="DD35" s="33">
        <f t="shared" si="33"/>
        <v>0</v>
      </c>
      <c r="DE35" s="47"/>
      <c r="DF35" s="47"/>
      <c r="DG35" s="12">
        <f t="shared" si="60"/>
        <v>87647.8</v>
      </c>
      <c r="DH35" s="42">
        <v>0</v>
      </c>
      <c r="DI35" s="33">
        <f t="shared" si="34"/>
        <v>0</v>
      </c>
      <c r="DJ35" s="47">
        <v>0</v>
      </c>
      <c r="DK35" s="47">
        <v>0</v>
      </c>
      <c r="DL35" s="33">
        <f t="shared" si="35"/>
        <v>0</v>
      </c>
      <c r="DM35" s="47"/>
      <c r="DN35" s="42">
        <v>0</v>
      </c>
      <c r="DO35" s="33">
        <f t="shared" si="36"/>
        <v>0</v>
      </c>
      <c r="DP35" s="47">
        <v>0</v>
      </c>
      <c r="DQ35" s="47">
        <v>0</v>
      </c>
      <c r="DR35" s="33">
        <f t="shared" si="37"/>
        <v>0</v>
      </c>
      <c r="DS35" s="47"/>
      <c r="DT35" s="42">
        <v>0</v>
      </c>
      <c r="DU35" s="33">
        <f t="shared" si="38"/>
        <v>0</v>
      </c>
      <c r="DV35" s="47">
        <v>0</v>
      </c>
      <c r="DW35" s="47">
        <v>7082.1</v>
      </c>
      <c r="DX35" s="33">
        <f t="shared" si="39"/>
        <v>590.17500000000007</v>
      </c>
      <c r="DY35" s="47"/>
      <c r="DZ35" s="47"/>
      <c r="EA35" s="12">
        <f t="shared" si="61"/>
        <v>7082.1</v>
      </c>
      <c r="ED35" s="14"/>
      <c r="EF35" s="14"/>
      <c r="EG35" s="14"/>
      <c r="EI35" s="14"/>
    </row>
    <row r="36" spans="1:139" s="15" customFormat="1" ht="20.25" customHeight="1">
      <c r="A36" s="21">
        <v>27</v>
      </c>
      <c r="B36" s="40" t="s">
        <v>82</v>
      </c>
      <c r="C36" s="38">
        <v>50371</v>
      </c>
      <c r="D36" s="38">
        <v>0</v>
      </c>
      <c r="E36" s="25">
        <f t="shared" si="0"/>
        <v>61573.599999999999</v>
      </c>
      <c r="F36" s="33">
        <f t="shared" si="40"/>
        <v>5131.1333333333332</v>
      </c>
      <c r="G36" s="12" t="e">
        <f>#REF!+#REF!-DY36</f>
        <v>#REF!</v>
      </c>
      <c r="H36" s="12" t="e">
        <f t="shared" si="41"/>
        <v>#REF!</v>
      </c>
      <c r="I36" s="12" t="e">
        <f t="shared" si="42"/>
        <v>#REF!</v>
      </c>
      <c r="J36" s="12">
        <f t="shared" si="1"/>
        <v>23300</v>
      </c>
      <c r="K36" s="33">
        <f t="shared" si="2"/>
        <v>1941.6666666666667</v>
      </c>
      <c r="L36" s="12">
        <f t="shared" si="43"/>
        <v>0</v>
      </c>
      <c r="M36" s="12">
        <f t="shared" si="44"/>
        <v>0</v>
      </c>
      <c r="N36" s="12">
        <f t="shared" si="45"/>
        <v>0</v>
      </c>
      <c r="O36" s="12">
        <f t="shared" si="3"/>
        <v>12500</v>
      </c>
      <c r="P36" s="33">
        <f t="shared" si="4"/>
        <v>1041.6666666666667</v>
      </c>
      <c r="Q36" s="12">
        <f t="shared" si="5"/>
        <v>0</v>
      </c>
      <c r="R36" s="12">
        <f t="shared" si="46"/>
        <v>0</v>
      </c>
      <c r="S36" s="11">
        <f t="shared" si="47"/>
        <v>0</v>
      </c>
      <c r="T36" s="47">
        <v>4000</v>
      </c>
      <c r="U36" s="33">
        <f t="shared" si="6"/>
        <v>333.33333333333331</v>
      </c>
      <c r="V36" s="47"/>
      <c r="W36" s="12">
        <f t="shared" si="48"/>
        <v>0</v>
      </c>
      <c r="X36" s="11">
        <f t="shared" si="49"/>
        <v>0</v>
      </c>
      <c r="Y36" s="47">
        <v>3100</v>
      </c>
      <c r="Z36" s="33">
        <f t="shared" si="7"/>
        <v>258.33333333333331</v>
      </c>
      <c r="AA36" s="47"/>
      <c r="AB36" s="12">
        <f t="shared" si="50"/>
        <v>0</v>
      </c>
      <c r="AC36" s="11">
        <f t="shared" si="51"/>
        <v>0</v>
      </c>
      <c r="AD36" s="47">
        <v>8500</v>
      </c>
      <c r="AE36" s="33">
        <f t="shared" si="8"/>
        <v>708.33333333333337</v>
      </c>
      <c r="AF36" s="47"/>
      <c r="AG36" s="12">
        <f t="shared" si="52"/>
        <v>0</v>
      </c>
      <c r="AH36" s="11">
        <f t="shared" si="53"/>
        <v>0</v>
      </c>
      <c r="AI36" s="47">
        <v>530</v>
      </c>
      <c r="AJ36" s="33">
        <f t="shared" si="9"/>
        <v>44.166666666666664</v>
      </c>
      <c r="AK36" s="47"/>
      <c r="AL36" s="12">
        <f t="shared" si="54"/>
        <v>0</v>
      </c>
      <c r="AM36" s="11">
        <f t="shared" si="55"/>
        <v>0</v>
      </c>
      <c r="AN36" s="47"/>
      <c r="AO36" s="33">
        <f t="shared" si="10"/>
        <v>0</v>
      </c>
      <c r="AP36" s="47"/>
      <c r="AQ36" s="12" t="e">
        <f t="shared" si="56"/>
        <v>#DIV/0!</v>
      </c>
      <c r="AR36" s="11" t="e">
        <f t="shared" si="57"/>
        <v>#DIV/0!</v>
      </c>
      <c r="AS36" s="38">
        <v>0</v>
      </c>
      <c r="AT36" s="33">
        <f t="shared" si="11"/>
        <v>0</v>
      </c>
      <c r="AU36" s="47">
        <v>0</v>
      </c>
      <c r="AV36" s="38">
        <v>0</v>
      </c>
      <c r="AW36" s="33">
        <f t="shared" si="12"/>
        <v>0</v>
      </c>
      <c r="AX36" s="47"/>
      <c r="AY36" s="48">
        <v>38173.599999999999</v>
      </c>
      <c r="AZ36" s="33">
        <f t="shared" si="13"/>
        <v>3181.1333333333332</v>
      </c>
      <c r="BA36" s="47"/>
      <c r="BB36" s="38">
        <v>0</v>
      </c>
      <c r="BC36" s="33">
        <f t="shared" si="14"/>
        <v>0</v>
      </c>
      <c r="BD36" s="13"/>
      <c r="BE36" s="42">
        <v>0</v>
      </c>
      <c r="BF36" s="33">
        <f t="shared" si="15"/>
        <v>0</v>
      </c>
      <c r="BG36" s="47"/>
      <c r="BH36" s="38">
        <v>0</v>
      </c>
      <c r="BI36" s="33">
        <f t="shared" si="16"/>
        <v>0</v>
      </c>
      <c r="BJ36" s="47">
        <v>0</v>
      </c>
      <c r="BK36" s="38">
        <v>0</v>
      </c>
      <c r="BL36" s="33">
        <f t="shared" si="17"/>
        <v>0</v>
      </c>
      <c r="BM36" s="47">
        <v>0</v>
      </c>
      <c r="BN36" s="12">
        <f t="shared" si="18"/>
        <v>1200</v>
      </c>
      <c r="BO36" s="33">
        <f t="shared" si="19"/>
        <v>100</v>
      </c>
      <c r="BP36" s="12">
        <f t="shared" si="20"/>
        <v>0</v>
      </c>
      <c r="BQ36" s="12">
        <f t="shared" si="58"/>
        <v>0</v>
      </c>
      <c r="BR36" s="11">
        <f t="shared" si="59"/>
        <v>0</v>
      </c>
      <c r="BS36" s="47">
        <v>400</v>
      </c>
      <c r="BT36" s="33">
        <f t="shared" si="21"/>
        <v>33.333333333333336</v>
      </c>
      <c r="BU36" s="47"/>
      <c r="BV36" s="47">
        <v>0</v>
      </c>
      <c r="BW36" s="33">
        <f t="shared" si="22"/>
        <v>0</v>
      </c>
      <c r="BX36" s="47"/>
      <c r="BY36" s="42">
        <v>0</v>
      </c>
      <c r="BZ36" s="33">
        <f t="shared" si="23"/>
        <v>0</v>
      </c>
      <c r="CA36" s="47"/>
      <c r="CB36" s="47">
        <v>800</v>
      </c>
      <c r="CC36" s="33">
        <f t="shared" si="24"/>
        <v>66.666666666666671</v>
      </c>
      <c r="CD36" s="47"/>
      <c r="CE36" s="11"/>
      <c r="CF36" s="33">
        <f t="shared" si="25"/>
        <v>0</v>
      </c>
      <c r="CG36" s="47">
        <v>0</v>
      </c>
      <c r="CH36" s="42">
        <v>100</v>
      </c>
      <c r="CI36" s="33">
        <f t="shared" si="26"/>
        <v>8.3333333333333339</v>
      </c>
      <c r="CJ36" s="47"/>
      <c r="CK36" s="38">
        <v>0</v>
      </c>
      <c r="CL36" s="33">
        <f t="shared" si="27"/>
        <v>0</v>
      </c>
      <c r="CM36" s="47"/>
      <c r="CN36" s="47">
        <v>5970</v>
      </c>
      <c r="CO36" s="33">
        <f t="shared" si="28"/>
        <v>497.5</v>
      </c>
      <c r="CP36" s="47"/>
      <c r="CQ36" s="47">
        <v>1000</v>
      </c>
      <c r="CR36" s="33">
        <f t="shared" si="29"/>
        <v>83.333333333333329</v>
      </c>
      <c r="CS36" s="47"/>
      <c r="CT36" s="38">
        <v>0</v>
      </c>
      <c r="CU36" s="33">
        <f t="shared" si="30"/>
        <v>0</v>
      </c>
      <c r="CV36" s="47"/>
      <c r="CW36" s="42">
        <v>0</v>
      </c>
      <c r="CX36" s="33">
        <f t="shared" si="31"/>
        <v>0</v>
      </c>
      <c r="CY36" s="47"/>
      <c r="CZ36" s="42">
        <v>0</v>
      </c>
      <c r="DA36" s="33">
        <f t="shared" si="32"/>
        <v>0</v>
      </c>
      <c r="DB36" s="47"/>
      <c r="DC36" s="47">
        <v>0</v>
      </c>
      <c r="DD36" s="33">
        <f t="shared" si="33"/>
        <v>0</v>
      </c>
      <c r="DE36" s="47"/>
      <c r="DF36" s="47"/>
      <c r="DG36" s="12">
        <f t="shared" si="60"/>
        <v>61573.599999999999</v>
      </c>
      <c r="DH36" s="42">
        <v>0</v>
      </c>
      <c r="DI36" s="33">
        <f t="shared" si="34"/>
        <v>0</v>
      </c>
      <c r="DJ36" s="47">
        <v>0</v>
      </c>
      <c r="DK36" s="47">
        <v>0</v>
      </c>
      <c r="DL36" s="33">
        <f t="shared" si="35"/>
        <v>0</v>
      </c>
      <c r="DM36" s="47"/>
      <c r="DN36" s="42">
        <v>0</v>
      </c>
      <c r="DO36" s="33">
        <f t="shared" si="36"/>
        <v>0</v>
      </c>
      <c r="DP36" s="47">
        <v>0</v>
      </c>
      <c r="DQ36" s="47">
        <v>0</v>
      </c>
      <c r="DR36" s="33">
        <f t="shared" si="37"/>
        <v>0</v>
      </c>
      <c r="DS36" s="47"/>
      <c r="DT36" s="42">
        <v>0</v>
      </c>
      <c r="DU36" s="33">
        <f t="shared" si="38"/>
        <v>0</v>
      </c>
      <c r="DV36" s="47">
        <v>0</v>
      </c>
      <c r="DW36" s="47">
        <v>3100</v>
      </c>
      <c r="DX36" s="33">
        <f t="shared" si="39"/>
        <v>258.33333333333331</v>
      </c>
      <c r="DY36" s="47"/>
      <c r="DZ36" s="47"/>
      <c r="EA36" s="12">
        <f t="shared" si="61"/>
        <v>3100</v>
      </c>
      <c r="ED36" s="14"/>
      <c r="EF36" s="14"/>
      <c r="EG36" s="14"/>
      <c r="EI36" s="14"/>
    </row>
    <row r="37" spans="1:139" s="15" customFormat="1" ht="20.25" customHeight="1">
      <c r="A37" s="21">
        <v>28</v>
      </c>
      <c r="B37" s="40" t="s">
        <v>83</v>
      </c>
      <c r="C37" s="38">
        <v>34046.700000000004</v>
      </c>
      <c r="D37" s="38">
        <v>0</v>
      </c>
      <c r="E37" s="25">
        <f t="shared" si="0"/>
        <v>175338.7</v>
      </c>
      <c r="F37" s="33">
        <f t="shared" si="40"/>
        <v>14611.558333333334</v>
      </c>
      <c r="G37" s="12" t="e">
        <f>#REF!+#REF!-DY37</f>
        <v>#REF!</v>
      </c>
      <c r="H37" s="12" t="e">
        <f t="shared" si="41"/>
        <v>#REF!</v>
      </c>
      <c r="I37" s="12" t="e">
        <f t="shared" si="42"/>
        <v>#REF!</v>
      </c>
      <c r="J37" s="12">
        <f t="shared" si="1"/>
        <v>68906.599999999991</v>
      </c>
      <c r="K37" s="33">
        <f t="shared" si="2"/>
        <v>5742.2166666666662</v>
      </c>
      <c r="L37" s="12">
        <f t="shared" si="43"/>
        <v>0</v>
      </c>
      <c r="M37" s="12">
        <f t="shared" si="44"/>
        <v>0</v>
      </c>
      <c r="N37" s="12">
        <f t="shared" si="45"/>
        <v>0</v>
      </c>
      <c r="O37" s="12">
        <f t="shared" si="3"/>
        <v>34669</v>
      </c>
      <c r="P37" s="33">
        <f t="shared" si="4"/>
        <v>2889.0833333333335</v>
      </c>
      <c r="Q37" s="12">
        <f t="shared" si="5"/>
        <v>0</v>
      </c>
      <c r="R37" s="12">
        <f t="shared" si="46"/>
        <v>0</v>
      </c>
      <c r="S37" s="11">
        <f t="shared" si="47"/>
        <v>0</v>
      </c>
      <c r="T37" s="47">
        <v>8578.7000000000007</v>
      </c>
      <c r="U37" s="33">
        <f t="shared" si="6"/>
        <v>714.89166666666677</v>
      </c>
      <c r="V37" s="47"/>
      <c r="W37" s="12">
        <f t="shared" si="48"/>
        <v>0</v>
      </c>
      <c r="X37" s="11">
        <f t="shared" si="49"/>
        <v>0</v>
      </c>
      <c r="Y37" s="47">
        <v>9630.9</v>
      </c>
      <c r="Z37" s="33">
        <f t="shared" si="7"/>
        <v>802.57499999999993</v>
      </c>
      <c r="AA37" s="47"/>
      <c r="AB37" s="12">
        <f t="shared" si="50"/>
        <v>0</v>
      </c>
      <c r="AC37" s="11">
        <f t="shared" si="51"/>
        <v>0</v>
      </c>
      <c r="AD37" s="47">
        <v>26090.3</v>
      </c>
      <c r="AE37" s="33">
        <f t="shared" si="8"/>
        <v>2174.1916666666666</v>
      </c>
      <c r="AF37" s="47"/>
      <c r="AG37" s="12">
        <f t="shared" si="52"/>
        <v>0</v>
      </c>
      <c r="AH37" s="11">
        <f t="shared" si="53"/>
        <v>0</v>
      </c>
      <c r="AI37" s="47">
        <v>745</v>
      </c>
      <c r="AJ37" s="33">
        <f t="shared" si="9"/>
        <v>62.083333333333336</v>
      </c>
      <c r="AK37" s="47"/>
      <c r="AL37" s="12">
        <f t="shared" si="54"/>
        <v>0</v>
      </c>
      <c r="AM37" s="11">
        <f t="shared" si="55"/>
        <v>0</v>
      </c>
      <c r="AN37" s="47"/>
      <c r="AO37" s="33">
        <f t="shared" si="10"/>
        <v>0</v>
      </c>
      <c r="AP37" s="47"/>
      <c r="AQ37" s="12" t="e">
        <f t="shared" si="56"/>
        <v>#DIV/0!</v>
      </c>
      <c r="AR37" s="11" t="e">
        <f t="shared" si="57"/>
        <v>#DIV/0!</v>
      </c>
      <c r="AS37" s="38">
        <v>0</v>
      </c>
      <c r="AT37" s="33">
        <f t="shared" si="11"/>
        <v>0</v>
      </c>
      <c r="AU37" s="47">
        <v>0</v>
      </c>
      <c r="AV37" s="38">
        <v>0</v>
      </c>
      <c r="AW37" s="33">
        <f t="shared" si="12"/>
        <v>0</v>
      </c>
      <c r="AX37" s="47"/>
      <c r="AY37" s="48">
        <v>106432.1</v>
      </c>
      <c r="AZ37" s="33">
        <f t="shared" si="13"/>
        <v>8869.3416666666672</v>
      </c>
      <c r="BA37" s="47"/>
      <c r="BB37" s="38">
        <v>0</v>
      </c>
      <c r="BC37" s="33">
        <f t="shared" si="14"/>
        <v>0</v>
      </c>
      <c r="BD37" s="13"/>
      <c r="BE37" s="42">
        <v>0</v>
      </c>
      <c r="BF37" s="33">
        <f t="shared" si="15"/>
        <v>0</v>
      </c>
      <c r="BG37" s="47"/>
      <c r="BH37" s="38">
        <v>0</v>
      </c>
      <c r="BI37" s="33">
        <f t="shared" si="16"/>
        <v>0</v>
      </c>
      <c r="BJ37" s="47">
        <v>0</v>
      </c>
      <c r="BK37" s="38">
        <v>0</v>
      </c>
      <c r="BL37" s="33">
        <f t="shared" si="17"/>
        <v>0</v>
      </c>
      <c r="BM37" s="47">
        <v>0</v>
      </c>
      <c r="BN37" s="12">
        <f t="shared" si="18"/>
        <v>267.7</v>
      </c>
      <c r="BO37" s="33">
        <f t="shared" si="19"/>
        <v>22.308333333333334</v>
      </c>
      <c r="BP37" s="12">
        <f t="shared" si="20"/>
        <v>0</v>
      </c>
      <c r="BQ37" s="12">
        <f t="shared" si="58"/>
        <v>0</v>
      </c>
      <c r="BR37" s="11">
        <f t="shared" si="59"/>
        <v>0</v>
      </c>
      <c r="BS37" s="47">
        <v>0</v>
      </c>
      <c r="BT37" s="33">
        <f t="shared" si="21"/>
        <v>0</v>
      </c>
      <c r="BU37" s="47"/>
      <c r="BV37" s="47">
        <v>267.7</v>
      </c>
      <c r="BW37" s="33">
        <f t="shared" si="22"/>
        <v>22.308333333333334</v>
      </c>
      <c r="BX37" s="47"/>
      <c r="BY37" s="42">
        <v>0</v>
      </c>
      <c r="BZ37" s="33">
        <f t="shared" si="23"/>
        <v>0</v>
      </c>
      <c r="CA37" s="47"/>
      <c r="CB37" s="47">
        <v>0</v>
      </c>
      <c r="CC37" s="33">
        <f t="shared" si="24"/>
        <v>0</v>
      </c>
      <c r="CD37" s="47"/>
      <c r="CE37" s="11"/>
      <c r="CF37" s="33">
        <f t="shared" si="25"/>
        <v>0</v>
      </c>
      <c r="CG37" s="47">
        <v>0</v>
      </c>
      <c r="CH37" s="42">
        <v>0</v>
      </c>
      <c r="CI37" s="33">
        <f t="shared" si="26"/>
        <v>0</v>
      </c>
      <c r="CJ37" s="47"/>
      <c r="CK37" s="38">
        <v>0</v>
      </c>
      <c r="CL37" s="33">
        <f t="shared" si="27"/>
        <v>0</v>
      </c>
      <c r="CM37" s="47"/>
      <c r="CN37" s="47">
        <v>23594</v>
      </c>
      <c r="CO37" s="33">
        <f t="shared" si="28"/>
        <v>1966.1666666666667</v>
      </c>
      <c r="CP37" s="47"/>
      <c r="CQ37" s="47">
        <v>7074</v>
      </c>
      <c r="CR37" s="33">
        <f t="shared" si="29"/>
        <v>589.5</v>
      </c>
      <c r="CS37" s="47"/>
      <c r="CT37" s="38">
        <v>0</v>
      </c>
      <c r="CU37" s="33">
        <f t="shared" si="30"/>
        <v>0</v>
      </c>
      <c r="CV37" s="47"/>
      <c r="CW37" s="42">
        <v>0</v>
      </c>
      <c r="CX37" s="33">
        <f t="shared" si="31"/>
        <v>0</v>
      </c>
      <c r="CY37" s="47"/>
      <c r="CZ37" s="42">
        <v>0</v>
      </c>
      <c r="DA37" s="33">
        <f t="shared" si="32"/>
        <v>0</v>
      </c>
      <c r="DB37" s="47"/>
      <c r="DC37" s="47">
        <v>0</v>
      </c>
      <c r="DD37" s="33">
        <f t="shared" si="33"/>
        <v>0</v>
      </c>
      <c r="DE37" s="47"/>
      <c r="DF37" s="47"/>
      <c r="DG37" s="12">
        <f t="shared" si="60"/>
        <v>175338.7</v>
      </c>
      <c r="DH37" s="42">
        <v>0</v>
      </c>
      <c r="DI37" s="33">
        <f t="shared" si="34"/>
        <v>0</v>
      </c>
      <c r="DJ37" s="47">
        <v>0</v>
      </c>
      <c r="DK37" s="47">
        <v>0</v>
      </c>
      <c r="DL37" s="33">
        <f t="shared" si="35"/>
        <v>0</v>
      </c>
      <c r="DM37" s="47"/>
      <c r="DN37" s="42">
        <v>0</v>
      </c>
      <c r="DO37" s="33">
        <f t="shared" si="36"/>
        <v>0</v>
      </c>
      <c r="DP37" s="47">
        <v>0</v>
      </c>
      <c r="DQ37" s="47">
        <v>0</v>
      </c>
      <c r="DR37" s="33">
        <f t="shared" si="37"/>
        <v>0</v>
      </c>
      <c r="DS37" s="47"/>
      <c r="DT37" s="42">
        <v>0</v>
      </c>
      <c r="DU37" s="33">
        <f t="shared" si="38"/>
        <v>0</v>
      </c>
      <c r="DV37" s="47">
        <v>0</v>
      </c>
      <c r="DW37" s="47">
        <v>9000</v>
      </c>
      <c r="DX37" s="33">
        <f t="shared" si="39"/>
        <v>750</v>
      </c>
      <c r="DY37" s="47"/>
      <c r="DZ37" s="47"/>
      <c r="EA37" s="12">
        <f t="shared" si="61"/>
        <v>9000</v>
      </c>
      <c r="ED37" s="14"/>
      <c r="EF37" s="14"/>
      <c r="EG37" s="14"/>
      <c r="EI37" s="14"/>
    </row>
    <row r="38" spans="1:139" s="15" customFormat="1" ht="20.25" customHeight="1">
      <c r="A38" s="21">
        <v>29</v>
      </c>
      <c r="B38" s="40" t="s">
        <v>84</v>
      </c>
      <c r="C38" s="38">
        <v>784.2</v>
      </c>
      <c r="D38" s="38">
        <v>0</v>
      </c>
      <c r="E38" s="25">
        <f t="shared" si="0"/>
        <v>16288.400000000001</v>
      </c>
      <c r="F38" s="33">
        <f t="shared" si="40"/>
        <v>1357.3666666666668</v>
      </c>
      <c r="G38" s="12" t="e">
        <f>#REF!+#REF!-DY38</f>
        <v>#REF!</v>
      </c>
      <c r="H38" s="12" t="e">
        <f t="shared" si="41"/>
        <v>#REF!</v>
      </c>
      <c r="I38" s="12" t="e">
        <f t="shared" si="42"/>
        <v>#REF!</v>
      </c>
      <c r="J38" s="12">
        <f t="shared" si="1"/>
        <v>9554.2999999999993</v>
      </c>
      <c r="K38" s="33">
        <f t="shared" si="2"/>
        <v>796.19166666666661</v>
      </c>
      <c r="L38" s="12">
        <f t="shared" si="43"/>
        <v>0</v>
      </c>
      <c r="M38" s="12">
        <f t="shared" si="44"/>
        <v>0</v>
      </c>
      <c r="N38" s="12">
        <f t="shared" si="45"/>
        <v>0</v>
      </c>
      <c r="O38" s="12">
        <f t="shared" si="3"/>
        <v>4485</v>
      </c>
      <c r="P38" s="33">
        <f t="shared" si="4"/>
        <v>373.75</v>
      </c>
      <c r="Q38" s="12">
        <f t="shared" si="5"/>
        <v>0</v>
      </c>
      <c r="R38" s="12">
        <f t="shared" si="46"/>
        <v>0</v>
      </c>
      <c r="S38" s="11">
        <f t="shared" si="47"/>
        <v>0</v>
      </c>
      <c r="T38" s="47">
        <v>1485</v>
      </c>
      <c r="U38" s="33">
        <f t="shared" si="6"/>
        <v>123.75</v>
      </c>
      <c r="V38" s="47"/>
      <c r="W38" s="12">
        <f t="shared" si="48"/>
        <v>0</v>
      </c>
      <c r="X38" s="11">
        <f t="shared" si="49"/>
        <v>0</v>
      </c>
      <c r="Y38" s="47">
        <v>625.29999999999995</v>
      </c>
      <c r="Z38" s="33">
        <f t="shared" si="7"/>
        <v>52.108333333333327</v>
      </c>
      <c r="AA38" s="47"/>
      <c r="AB38" s="12">
        <f t="shared" si="50"/>
        <v>0</v>
      </c>
      <c r="AC38" s="11">
        <f t="shared" si="51"/>
        <v>0</v>
      </c>
      <c r="AD38" s="47">
        <v>3000</v>
      </c>
      <c r="AE38" s="33">
        <f t="shared" si="8"/>
        <v>250</v>
      </c>
      <c r="AF38" s="47"/>
      <c r="AG38" s="12">
        <f t="shared" si="52"/>
        <v>0</v>
      </c>
      <c r="AH38" s="11">
        <f t="shared" si="53"/>
        <v>0</v>
      </c>
      <c r="AI38" s="47">
        <v>44</v>
      </c>
      <c r="AJ38" s="33">
        <f t="shared" si="9"/>
        <v>3.6666666666666665</v>
      </c>
      <c r="AK38" s="47"/>
      <c r="AL38" s="12">
        <f t="shared" si="54"/>
        <v>0</v>
      </c>
      <c r="AM38" s="11">
        <f t="shared" si="55"/>
        <v>0</v>
      </c>
      <c r="AN38" s="47"/>
      <c r="AO38" s="33">
        <f t="shared" si="10"/>
        <v>0</v>
      </c>
      <c r="AP38" s="47"/>
      <c r="AQ38" s="12" t="e">
        <f t="shared" si="56"/>
        <v>#DIV/0!</v>
      </c>
      <c r="AR38" s="11" t="e">
        <f t="shared" si="57"/>
        <v>#DIV/0!</v>
      </c>
      <c r="AS38" s="38">
        <v>0</v>
      </c>
      <c r="AT38" s="33">
        <f t="shared" si="11"/>
        <v>0</v>
      </c>
      <c r="AU38" s="47">
        <v>0</v>
      </c>
      <c r="AV38" s="38">
        <v>0</v>
      </c>
      <c r="AW38" s="33">
        <f t="shared" si="12"/>
        <v>0</v>
      </c>
      <c r="AX38" s="47"/>
      <c r="AY38" s="48">
        <v>6734.1</v>
      </c>
      <c r="AZ38" s="33">
        <f t="shared" si="13"/>
        <v>561.17500000000007</v>
      </c>
      <c r="BA38" s="47"/>
      <c r="BB38" s="38">
        <v>0</v>
      </c>
      <c r="BC38" s="33">
        <f t="shared" si="14"/>
        <v>0</v>
      </c>
      <c r="BD38" s="13"/>
      <c r="BE38" s="42">
        <v>0</v>
      </c>
      <c r="BF38" s="33">
        <f t="shared" si="15"/>
        <v>0</v>
      </c>
      <c r="BG38" s="47"/>
      <c r="BH38" s="38">
        <v>0</v>
      </c>
      <c r="BI38" s="33">
        <f t="shared" si="16"/>
        <v>0</v>
      </c>
      <c r="BJ38" s="47">
        <v>0</v>
      </c>
      <c r="BK38" s="38">
        <v>0</v>
      </c>
      <c r="BL38" s="33">
        <f t="shared" si="17"/>
        <v>0</v>
      </c>
      <c r="BM38" s="47">
        <v>0</v>
      </c>
      <c r="BN38" s="12">
        <f t="shared" si="18"/>
        <v>3800</v>
      </c>
      <c r="BO38" s="33">
        <f t="shared" si="19"/>
        <v>316.66666666666669</v>
      </c>
      <c r="BP38" s="12">
        <f t="shared" si="20"/>
        <v>0</v>
      </c>
      <c r="BQ38" s="12">
        <f t="shared" si="58"/>
        <v>0</v>
      </c>
      <c r="BR38" s="11">
        <f t="shared" si="59"/>
        <v>0</v>
      </c>
      <c r="BS38" s="47">
        <v>3100</v>
      </c>
      <c r="BT38" s="33">
        <f t="shared" si="21"/>
        <v>258.33333333333331</v>
      </c>
      <c r="BU38" s="47"/>
      <c r="BV38" s="47">
        <v>700</v>
      </c>
      <c r="BW38" s="33">
        <f t="shared" si="22"/>
        <v>58.333333333333336</v>
      </c>
      <c r="BX38" s="47"/>
      <c r="BY38" s="42">
        <v>0</v>
      </c>
      <c r="BZ38" s="33">
        <f t="shared" si="23"/>
        <v>0</v>
      </c>
      <c r="CA38" s="47"/>
      <c r="CB38" s="47">
        <v>0</v>
      </c>
      <c r="CC38" s="33">
        <f t="shared" si="24"/>
        <v>0</v>
      </c>
      <c r="CD38" s="47"/>
      <c r="CE38" s="11"/>
      <c r="CF38" s="33">
        <f t="shared" si="25"/>
        <v>0</v>
      </c>
      <c r="CG38" s="47">
        <v>0</v>
      </c>
      <c r="CH38" s="42">
        <v>0</v>
      </c>
      <c r="CI38" s="33">
        <f t="shared" si="26"/>
        <v>0</v>
      </c>
      <c r="CJ38" s="47"/>
      <c r="CK38" s="38">
        <v>0</v>
      </c>
      <c r="CL38" s="33">
        <f t="shared" si="27"/>
        <v>0</v>
      </c>
      <c r="CM38" s="47"/>
      <c r="CN38" s="47">
        <v>600</v>
      </c>
      <c r="CO38" s="33">
        <f t="shared" si="28"/>
        <v>50</v>
      </c>
      <c r="CP38" s="47"/>
      <c r="CQ38" s="47">
        <v>600</v>
      </c>
      <c r="CR38" s="33">
        <f t="shared" si="29"/>
        <v>50</v>
      </c>
      <c r="CS38" s="47"/>
      <c r="CT38" s="38">
        <v>0</v>
      </c>
      <c r="CU38" s="33">
        <f t="shared" si="30"/>
        <v>0</v>
      </c>
      <c r="CV38" s="47"/>
      <c r="CW38" s="42">
        <v>0</v>
      </c>
      <c r="CX38" s="33">
        <f t="shared" si="31"/>
        <v>0</v>
      </c>
      <c r="CY38" s="47"/>
      <c r="CZ38" s="42">
        <v>0</v>
      </c>
      <c r="DA38" s="33">
        <f t="shared" si="32"/>
        <v>0</v>
      </c>
      <c r="DB38" s="47"/>
      <c r="DC38" s="47">
        <v>0</v>
      </c>
      <c r="DD38" s="33">
        <f t="shared" si="33"/>
        <v>0</v>
      </c>
      <c r="DE38" s="47"/>
      <c r="DF38" s="47"/>
      <c r="DG38" s="12">
        <f t="shared" si="60"/>
        <v>16288.400000000001</v>
      </c>
      <c r="DH38" s="42">
        <v>0</v>
      </c>
      <c r="DI38" s="33">
        <f t="shared" si="34"/>
        <v>0</v>
      </c>
      <c r="DJ38" s="47">
        <v>0</v>
      </c>
      <c r="DK38" s="47">
        <v>0</v>
      </c>
      <c r="DL38" s="33">
        <f t="shared" si="35"/>
        <v>0</v>
      </c>
      <c r="DM38" s="47"/>
      <c r="DN38" s="42">
        <v>0</v>
      </c>
      <c r="DO38" s="33">
        <f t="shared" si="36"/>
        <v>0</v>
      </c>
      <c r="DP38" s="47">
        <v>0</v>
      </c>
      <c r="DQ38" s="47">
        <v>0</v>
      </c>
      <c r="DR38" s="33">
        <f t="shared" si="37"/>
        <v>0</v>
      </c>
      <c r="DS38" s="47"/>
      <c r="DT38" s="42">
        <v>0</v>
      </c>
      <c r="DU38" s="33">
        <f t="shared" si="38"/>
        <v>0</v>
      </c>
      <c r="DV38" s="47">
        <v>0</v>
      </c>
      <c r="DW38" s="47">
        <v>1000</v>
      </c>
      <c r="DX38" s="33">
        <f t="shared" si="39"/>
        <v>83.333333333333329</v>
      </c>
      <c r="DY38" s="47"/>
      <c r="DZ38" s="47"/>
      <c r="EA38" s="12">
        <f t="shared" si="61"/>
        <v>1000</v>
      </c>
      <c r="ED38" s="14"/>
      <c r="EF38" s="14"/>
      <c r="EG38" s="14"/>
      <c r="EI38" s="14"/>
    </row>
    <row r="39" spans="1:139" s="15" customFormat="1" ht="20.25" customHeight="1">
      <c r="A39" s="21">
        <v>30</v>
      </c>
      <c r="B39" s="40" t="s">
        <v>85</v>
      </c>
      <c r="C39" s="38">
        <v>10795.800000000001</v>
      </c>
      <c r="D39" s="38">
        <v>0</v>
      </c>
      <c r="E39" s="25">
        <f t="shared" si="0"/>
        <v>72072</v>
      </c>
      <c r="F39" s="33">
        <f t="shared" si="40"/>
        <v>6006</v>
      </c>
      <c r="G39" s="12" t="e">
        <f>#REF!+#REF!-DY39</f>
        <v>#REF!</v>
      </c>
      <c r="H39" s="12" t="e">
        <f t="shared" si="41"/>
        <v>#REF!</v>
      </c>
      <c r="I39" s="12" t="e">
        <f t="shared" si="42"/>
        <v>#REF!</v>
      </c>
      <c r="J39" s="12">
        <f t="shared" si="1"/>
        <v>41460.400000000001</v>
      </c>
      <c r="K39" s="33">
        <f t="shared" si="2"/>
        <v>3455.0333333333333</v>
      </c>
      <c r="L39" s="12">
        <f t="shared" si="43"/>
        <v>0</v>
      </c>
      <c r="M39" s="12">
        <f t="shared" si="44"/>
        <v>0</v>
      </c>
      <c r="N39" s="12">
        <f t="shared" si="45"/>
        <v>0</v>
      </c>
      <c r="O39" s="12">
        <f t="shared" si="3"/>
        <v>17300.400000000001</v>
      </c>
      <c r="P39" s="33">
        <f t="shared" si="4"/>
        <v>1441.7</v>
      </c>
      <c r="Q39" s="12">
        <f t="shared" si="5"/>
        <v>0</v>
      </c>
      <c r="R39" s="12">
        <f t="shared" si="46"/>
        <v>0</v>
      </c>
      <c r="S39" s="11">
        <f t="shared" si="47"/>
        <v>0</v>
      </c>
      <c r="T39" s="47">
        <v>4000</v>
      </c>
      <c r="U39" s="33">
        <f t="shared" si="6"/>
        <v>333.33333333333331</v>
      </c>
      <c r="V39" s="47"/>
      <c r="W39" s="12">
        <f t="shared" si="48"/>
        <v>0</v>
      </c>
      <c r="X39" s="11">
        <f t="shared" si="49"/>
        <v>0</v>
      </c>
      <c r="Y39" s="47">
        <v>14000</v>
      </c>
      <c r="Z39" s="33">
        <f t="shared" si="7"/>
        <v>1166.6666666666667</v>
      </c>
      <c r="AA39" s="47"/>
      <c r="AB39" s="12">
        <f t="shared" si="50"/>
        <v>0</v>
      </c>
      <c r="AC39" s="11">
        <f t="shared" si="51"/>
        <v>0</v>
      </c>
      <c r="AD39" s="47">
        <v>13300.4</v>
      </c>
      <c r="AE39" s="33">
        <f t="shared" si="8"/>
        <v>1108.3666666666666</v>
      </c>
      <c r="AF39" s="47"/>
      <c r="AG39" s="12">
        <f t="shared" si="52"/>
        <v>0</v>
      </c>
      <c r="AH39" s="11">
        <f t="shared" si="53"/>
        <v>0</v>
      </c>
      <c r="AI39" s="47">
        <v>600</v>
      </c>
      <c r="AJ39" s="33">
        <f t="shared" si="9"/>
        <v>50</v>
      </c>
      <c r="AK39" s="47"/>
      <c r="AL39" s="12">
        <f t="shared" si="54"/>
        <v>0</v>
      </c>
      <c r="AM39" s="11">
        <f t="shared" si="55"/>
        <v>0</v>
      </c>
      <c r="AN39" s="47"/>
      <c r="AO39" s="33">
        <f t="shared" si="10"/>
        <v>0</v>
      </c>
      <c r="AP39" s="47"/>
      <c r="AQ39" s="12" t="e">
        <f t="shared" si="56"/>
        <v>#DIV/0!</v>
      </c>
      <c r="AR39" s="11" t="e">
        <f t="shared" si="57"/>
        <v>#DIV/0!</v>
      </c>
      <c r="AS39" s="38">
        <v>0</v>
      </c>
      <c r="AT39" s="33">
        <f t="shared" si="11"/>
        <v>0</v>
      </c>
      <c r="AU39" s="47">
        <v>0</v>
      </c>
      <c r="AV39" s="38">
        <v>0</v>
      </c>
      <c r="AW39" s="33">
        <f t="shared" si="12"/>
        <v>0</v>
      </c>
      <c r="AX39" s="47"/>
      <c r="AY39" s="48">
        <v>30611.599999999999</v>
      </c>
      <c r="AZ39" s="33">
        <f t="shared" si="13"/>
        <v>2550.9666666666667</v>
      </c>
      <c r="BA39" s="47"/>
      <c r="BB39" s="38">
        <v>0</v>
      </c>
      <c r="BC39" s="33">
        <f t="shared" si="14"/>
        <v>0</v>
      </c>
      <c r="BD39" s="13"/>
      <c r="BE39" s="42">
        <v>0</v>
      </c>
      <c r="BF39" s="33">
        <f t="shared" si="15"/>
        <v>0</v>
      </c>
      <c r="BG39" s="47"/>
      <c r="BH39" s="38">
        <v>0</v>
      </c>
      <c r="BI39" s="33">
        <f t="shared" si="16"/>
        <v>0</v>
      </c>
      <c r="BJ39" s="47">
        <v>0</v>
      </c>
      <c r="BK39" s="38">
        <v>0</v>
      </c>
      <c r="BL39" s="33">
        <f t="shared" si="17"/>
        <v>0</v>
      </c>
      <c r="BM39" s="47">
        <v>0</v>
      </c>
      <c r="BN39" s="12">
        <f t="shared" si="18"/>
        <v>1500</v>
      </c>
      <c r="BO39" s="33">
        <f t="shared" si="19"/>
        <v>125</v>
      </c>
      <c r="BP39" s="12">
        <f t="shared" si="20"/>
        <v>0</v>
      </c>
      <c r="BQ39" s="12">
        <f t="shared" si="58"/>
        <v>0</v>
      </c>
      <c r="BR39" s="11">
        <f t="shared" si="59"/>
        <v>0</v>
      </c>
      <c r="BS39" s="47">
        <v>1500</v>
      </c>
      <c r="BT39" s="33">
        <f t="shared" si="21"/>
        <v>125</v>
      </c>
      <c r="BU39" s="47"/>
      <c r="BV39" s="47">
        <v>0</v>
      </c>
      <c r="BW39" s="33">
        <f t="shared" si="22"/>
        <v>0</v>
      </c>
      <c r="BX39" s="47"/>
      <c r="BY39" s="42">
        <v>0</v>
      </c>
      <c r="BZ39" s="33">
        <f t="shared" si="23"/>
        <v>0</v>
      </c>
      <c r="CA39" s="47"/>
      <c r="CB39" s="47">
        <v>0</v>
      </c>
      <c r="CC39" s="33">
        <f t="shared" si="24"/>
        <v>0</v>
      </c>
      <c r="CD39" s="47"/>
      <c r="CE39" s="11"/>
      <c r="CF39" s="33">
        <f t="shared" si="25"/>
        <v>0</v>
      </c>
      <c r="CG39" s="47">
        <v>0</v>
      </c>
      <c r="CH39" s="42">
        <v>0</v>
      </c>
      <c r="CI39" s="33">
        <f t="shared" si="26"/>
        <v>0</v>
      </c>
      <c r="CJ39" s="47"/>
      <c r="CK39" s="38">
        <v>0</v>
      </c>
      <c r="CL39" s="33">
        <f t="shared" si="27"/>
        <v>0</v>
      </c>
      <c r="CM39" s="47"/>
      <c r="CN39" s="47">
        <v>7980</v>
      </c>
      <c r="CO39" s="33">
        <f t="shared" si="28"/>
        <v>665</v>
      </c>
      <c r="CP39" s="47"/>
      <c r="CQ39" s="47">
        <v>1100</v>
      </c>
      <c r="CR39" s="33">
        <f t="shared" si="29"/>
        <v>91.666666666666671</v>
      </c>
      <c r="CS39" s="47"/>
      <c r="CT39" s="38">
        <v>0</v>
      </c>
      <c r="CU39" s="33">
        <f t="shared" si="30"/>
        <v>0</v>
      </c>
      <c r="CV39" s="47"/>
      <c r="CW39" s="42">
        <v>80</v>
      </c>
      <c r="CX39" s="33">
        <f t="shared" si="31"/>
        <v>6.666666666666667</v>
      </c>
      <c r="CY39" s="47"/>
      <c r="CZ39" s="42">
        <v>0</v>
      </c>
      <c r="DA39" s="33">
        <f t="shared" si="32"/>
        <v>0</v>
      </c>
      <c r="DB39" s="47"/>
      <c r="DC39" s="47">
        <v>0</v>
      </c>
      <c r="DD39" s="33">
        <f t="shared" si="33"/>
        <v>0</v>
      </c>
      <c r="DE39" s="47"/>
      <c r="DF39" s="47"/>
      <c r="DG39" s="12">
        <f t="shared" si="60"/>
        <v>72072</v>
      </c>
      <c r="DH39" s="42">
        <v>0</v>
      </c>
      <c r="DI39" s="33">
        <f t="shared" si="34"/>
        <v>0</v>
      </c>
      <c r="DJ39" s="47">
        <v>0</v>
      </c>
      <c r="DK39" s="47">
        <v>0</v>
      </c>
      <c r="DL39" s="33">
        <f t="shared" si="35"/>
        <v>0</v>
      </c>
      <c r="DM39" s="47"/>
      <c r="DN39" s="42">
        <v>0</v>
      </c>
      <c r="DO39" s="33">
        <f t="shared" si="36"/>
        <v>0</v>
      </c>
      <c r="DP39" s="47">
        <v>0</v>
      </c>
      <c r="DQ39" s="47">
        <v>0</v>
      </c>
      <c r="DR39" s="33">
        <f t="shared" si="37"/>
        <v>0</v>
      </c>
      <c r="DS39" s="47"/>
      <c r="DT39" s="42">
        <v>0</v>
      </c>
      <c r="DU39" s="33">
        <f t="shared" si="38"/>
        <v>0</v>
      </c>
      <c r="DV39" s="47">
        <v>0</v>
      </c>
      <c r="DW39" s="47">
        <v>3605</v>
      </c>
      <c r="DX39" s="33">
        <f t="shared" si="39"/>
        <v>300.41666666666669</v>
      </c>
      <c r="DY39" s="47"/>
      <c r="DZ39" s="47"/>
      <c r="EA39" s="12">
        <f t="shared" si="61"/>
        <v>3605</v>
      </c>
      <c r="ED39" s="14"/>
      <c r="EF39" s="14"/>
      <c r="EG39" s="14"/>
      <c r="EI39" s="14"/>
    </row>
    <row r="40" spans="1:139" s="15" customFormat="1" ht="20.25" customHeight="1">
      <c r="A40" s="21">
        <v>31</v>
      </c>
      <c r="B40" s="40" t="s">
        <v>86</v>
      </c>
      <c r="C40" s="38">
        <v>32120.400000000001</v>
      </c>
      <c r="D40" s="38">
        <v>0</v>
      </c>
      <c r="E40" s="25">
        <f t="shared" si="0"/>
        <v>793033</v>
      </c>
      <c r="F40" s="33">
        <f t="shared" si="40"/>
        <v>66086.083333333328</v>
      </c>
      <c r="G40" s="12" t="e">
        <f>#REF!+#REF!-DY40</f>
        <v>#REF!</v>
      </c>
      <c r="H40" s="12" t="e">
        <f t="shared" si="41"/>
        <v>#REF!</v>
      </c>
      <c r="I40" s="12" t="e">
        <f t="shared" si="42"/>
        <v>#REF!</v>
      </c>
      <c r="J40" s="12">
        <f t="shared" si="1"/>
        <v>225500</v>
      </c>
      <c r="K40" s="33">
        <f t="shared" si="2"/>
        <v>18791.666666666668</v>
      </c>
      <c r="L40" s="12">
        <f t="shared" si="43"/>
        <v>0</v>
      </c>
      <c r="M40" s="12">
        <f t="shared" si="44"/>
        <v>0</v>
      </c>
      <c r="N40" s="12">
        <f t="shared" si="45"/>
        <v>0</v>
      </c>
      <c r="O40" s="12">
        <f t="shared" si="3"/>
        <v>81600</v>
      </c>
      <c r="P40" s="33">
        <f t="shared" si="4"/>
        <v>6800</v>
      </c>
      <c r="Q40" s="12">
        <f t="shared" si="5"/>
        <v>0</v>
      </c>
      <c r="R40" s="12">
        <f t="shared" si="46"/>
        <v>0</v>
      </c>
      <c r="S40" s="11">
        <f t="shared" si="47"/>
        <v>0</v>
      </c>
      <c r="T40" s="47">
        <v>9168</v>
      </c>
      <c r="U40" s="33">
        <f t="shared" si="6"/>
        <v>764</v>
      </c>
      <c r="V40" s="47"/>
      <c r="W40" s="12">
        <f t="shared" si="48"/>
        <v>0</v>
      </c>
      <c r="X40" s="11">
        <f t="shared" si="49"/>
        <v>0</v>
      </c>
      <c r="Y40" s="47">
        <v>60100</v>
      </c>
      <c r="Z40" s="33">
        <f t="shared" si="7"/>
        <v>5008.333333333333</v>
      </c>
      <c r="AA40" s="47"/>
      <c r="AB40" s="12">
        <f t="shared" si="50"/>
        <v>0</v>
      </c>
      <c r="AC40" s="11">
        <f t="shared" si="51"/>
        <v>0</v>
      </c>
      <c r="AD40" s="47">
        <v>72432</v>
      </c>
      <c r="AE40" s="33">
        <f t="shared" si="8"/>
        <v>6036</v>
      </c>
      <c r="AF40" s="47"/>
      <c r="AG40" s="12">
        <f t="shared" si="52"/>
        <v>0</v>
      </c>
      <c r="AH40" s="11">
        <f t="shared" si="53"/>
        <v>0</v>
      </c>
      <c r="AI40" s="47">
        <v>7870</v>
      </c>
      <c r="AJ40" s="33">
        <f t="shared" si="9"/>
        <v>655.83333333333337</v>
      </c>
      <c r="AK40" s="47"/>
      <c r="AL40" s="12">
        <f t="shared" si="54"/>
        <v>0</v>
      </c>
      <c r="AM40" s="11">
        <f t="shared" si="55"/>
        <v>0</v>
      </c>
      <c r="AN40" s="47">
        <v>2400</v>
      </c>
      <c r="AO40" s="33">
        <f t="shared" si="10"/>
        <v>200</v>
      </c>
      <c r="AP40" s="47"/>
      <c r="AQ40" s="12">
        <f t="shared" si="56"/>
        <v>0</v>
      </c>
      <c r="AR40" s="11">
        <f t="shared" si="57"/>
        <v>0</v>
      </c>
      <c r="AS40" s="38">
        <v>0</v>
      </c>
      <c r="AT40" s="33">
        <f t="shared" si="11"/>
        <v>0</v>
      </c>
      <c r="AU40" s="47">
        <v>0</v>
      </c>
      <c r="AV40" s="38">
        <v>0</v>
      </c>
      <c r="AW40" s="33">
        <f t="shared" si="12"/>
        <v>0</v>
      </c>
      <c r="AX40" s="47"/>
      <c r="AY40" s="48">
        <v>557479.5</v>
      </c>
      <c r="AZ40" s="33">
        <f t="shared" si="13"/>
        <v>46456.625</v>
      </c>
      <c r="BA40" s="47"/>
      <c r="BB40" s="38">
        <v>0</v>
      </c>
      <c r="BC40" s="33">
        <f t="shared" si="14"/>
        <v>0</v>
      </c>
      <c r="BD40" s="13"/>
      <c r="BE40" s="42">
        <v>4200.7</v>
      </c>
      <c r="BF40" s="33">
        <f t="shared" si="15"/>
        <v>350.05833333333334</v>
      </c>
      <c r="BG40" s="47"/>
      <c r="BH40" s="38">
        <v>0</v>
      </c>
      <c r="BI40" s="33">
        <f t="shared" si="16"/>
        <v>0</v>
      </c>
      <c r="BJ40" s="47">
        <v>0</v>
      </c>
      <c r="BK40" s="38">
        <v>0</v>
      </c>
      <c r="BL40" s="33">
        <f t="shared" si="17"/>
        <v>0</v>
      </c>
      <c r="BM40" s="47">
        <v>0</v>
      </c>
      <c r="BN40" s="12">
        <f t="shared" si="18"/>
        <v>18630</v>
      </c>
      <c r="BO40" s="33">
        <f t="shared" si="19"/>
        <v>1552.5</v>
      </c>
      <c r="BP40" s="12">
        <f t="shared" si="20"/>
        <v>0</v>
      </c>
      <c r="BQ40" s="12">
        <f t="shared" si="58"/>
        <v>0</v>
      </c>
      <c r="BR40" s="11">
        <f t="shared" si="59"/>
        <v>0</v>
      </c>
      <c r="BS40" s="47">
        <v>16030</v>
      </c>
      <c r="BT40" s="33">
        <f t="shared" si="21"/>
        <v>1335.8333333333333</v>
      </c>
      <c r="BU40" s="47"/>
      <c r="BV40" s="47">
        <v>350</v>
      </c>
      <c r="BW40" s="33">
        <f t="shared" si="22"/>
        <v>29.166666666666668</v>
      </c>
      <c r="BX40" s="47"/>
      <c r="BY40" s="42">
        <v>1600</v>
      </c>
      <c r="BZ40" s="33">
        <f t="shared" si="23"/>
        <v>133.33333333333334</v>
      </c>
      <c r="CA40" s="47"/>
      <c r="CB40" s="47">
        <v>650</v>
      </c>
      <c r="CC40" s="33">
        <f t="shared" si="24"/>
        <v>54.166666666666664</v>
      </c>
      <c r="CD40" s="47"/>
      <c r="CE40" s="11"/>
      <c r="CF40" s="33">
        <f t="shared" si="25"/>
        <v>0</v>
      </c>
      <c r="CG40" s="50">
        <v>0</v>
      </c>
      <c r="CH40" s="42">
        <v>5852.8</v>
      </c>
      <c r="CI40" s="33">
        <f t="shared" si="26"/>
        <v>487.73333333333335</v>
      </c>
      <c r="CJ40" s="47"/>
      <c r="CK40" s="38">
        <v>14700</v>
      </c>
      <c r="CL40" s="33">
        <f t="shared" si="27"/>
        <v>1225</v>
      </c>
      <c r="CM40" s="47"/>
      <c r="CN40" s="47">
        <v>31500</v>
      </c>
      <c r="CO40" s="33">
        <f t="shared" si="28"/>
        <v>2625</v>
      </c>
      <c r="CP40" s="47"/>
      <c r="CQ40" s="47">
        <v>20800</v>
      </c>
      <c r="CR40" s="33">
        <f t="shared" si="29"/>
        <v>1733.3333333333333</v>
      </c>
      <c r="CS40" s="47"/>
      <c r="CT40" s="38">
        <v>0</v>
      </c>
      <c r="CU40" s="33">
        <f t="shared" si="30"/>
        <v>0</v>
      </c>
      <c r="CV40" s="47"/>
      <c r="CW40" s="42">
        <v>500</v>
      </c>
      <c r="CX40" s="33">
        <f t="shared" si="31"/>
        <v>41.666666666666664</v>
      </c>
      <c r="CY40" s="47"/>
      <c r="CZ40" s="42">
        <v>0</v>
      </c>
      <c r="DA40" s="33">
        <f t="shared" si="32"/>
        <v>0</v>
      </c>
      <c r="DB40" s="47"/>
      <c r="DC40" s="47">
        <v>8200</v>
      </c>
      <c r="DD40" s="33">
        <f t="shared" si="33"/>
        <v>683.33333333333337</v>
      </c>
      <c r="DE40" s="47"/>
      <c r="DF40" s="47"/>
      <c r="DG40" s="12">
        <f t="shared" si="60"/>
        <v>793033</v>
      </c>
      <c r="DH40" s="42">
        <v>0</v>
      </c>
      <c r="DI40" s="33">
        <f t="shared" si="34"/>
        <v>0</v>
      </c>
      <c r="DJ40" s="47">
        <v>0</v>
      </c>
      <c r="DK40" s="47">
        <v>0</v>
      </c>
      <c r="DL40" s="33">
        <f t="shared" si="35"/>
        <v>0</v>
      </c>
      <c r="DM40" s="47"/>
      <c r="DN40" s="42">
        <v>0</v>
      </c>
      <c r="DO40" s="33">
        <f t="shared" si="36"/>
        <v>0</v>
      </c>
      <c r="DP40" s="47">
        <v>0</v>
      </c>
      <c r="DQ40" s="47">
        <v>0</v>
      </c>
      <c r="DR40" s="33">
        <f t="shared" si="37"/>
        <v>0</v>
      </c>
      <c r="DS40" s="47"/>
      <c r="DT40" s="42">
        <v>0</v>
      </c>
      <c r="DU40" s="33">
        <f t="shared" si="38"/>
        <v>0</v>
      </c>
      <c r="DV40" s="47">
        <v>0</v>
      </c>
      <c r="DW40" s="47">
        <v>70663.399999999994</v>
      </c>
      <c r="DX40" s="33">
        <f t="shared" si="39"/>
        <v>5888.6166666666659</v>
      </c>
      <c r="DY40" s="47"/>
      <c r="DZ40" s="47"/>
      <c r="EA40" s="12">
        <f t="shared" si="61"/>
        <v>70663.399999999994</v>
      </c>
      <c r="ED40" s="14"/>
      <c r="EF40" s="14"/>
      <c r="EG40" s="14"/>
      <c r="EI40" s="14"/>
    </row>
    <row r="41" spans="1:139" s="15" customFormat="1" ht="20.25" customHeight="1">
      <c r="A41" s="21">
        <v>32</v>
      </c>
      <c r="B41" s="40" t="s">
        <v>87</v>
      </c>
      <c r="C41" s="38">
        <v>95958.9</v>
      </c>
      <c r="D41" s="38">
        <v>0</v>
      </c>
      <c r="E41" s="25">
        <f t="shared" si="0"/>
        <v>144894.39999999999</v>
      </c>
      <c r="F41" s="33">
        <f t="shared" si="40"/>
        <v>12074.533333333333</v>
      </c>
      <c r="G41" s="12" t="e">
        <f>#REF!+#REF!-DY41</f>
        <v>#REF!</v>
      </c>
      <c r="H41" s="12" t="e">
        <f t="shared" si="41"/>
        <v>#REF!</v>
      </c>
      <c r="I41" s="12" t="e">
        <f t="shared" si="42"/>
        <v>#REF!</v>
      </c>
      <c r="J41" s="12">
        <f t="shared" si="1"/>
        <v>41413.9</v>
      </c>
      <c r="K41" s="33">
        <f t="shared" si="2"/>
        <v>3451.1583333333333</v>
      </c>
      <c r="L41" s="12">
        <f t="shared" si="43"/>
        <v>0</v>
      </c>
      <c r="M41" s="12">
        <f t="shared" si="44"/>
        <v>0</v>
      </c>
      <c r="N41" s="12">
        <f t="shared" si="45"/>
        <v>0</v>
      </c>
      <c r="O41" s="12">
        <f t="shared" si="3"/>
        <v>7898.7</v>
      </c>
      <c r="P41" s="33">
        <f t="shared" si="4"/>
        <v>658.22500000000002</v>
      </c>
      <c r="Q41" s="12">
        <f t="shared" si="5"/>
        <v>0</v>
      </c>
      <c r="R41" s="12">
        <f t="shared" si="46"/>
        <v>0</v>
      </c>
      <c r="S41" s="11">
        <f t="shared" si="47"/>
        <v>0</v>
      </c>
      <c r="T41" s="47">
        <v>144.80000000000001</v>
      </c>
      <c r="U41" s="33">
        <f t="shared" si="6"/>
        <v>12.066666666666668</v>
      </c>
      <c r="V41" s="47"/>
      <c r="W41" s="12">
        <f t="shared" si="48"/>
        <v>0</v>
      </c>
      <c r="X41" s="11">
        <f t="shared" si="49"/>
        <v>0</v>
      </c>
      <c r="Y41" s="47">
        <v>20933.099999999999</v>
      </c>
      <c r="Z41" s="33">
        <f t="shared" si="7"/>
        <v>1744.425</v>
      </c>
      <c r="AA41" s="47"/>
      <c r="AB41" s="12">
        <f t="shared" si="50"/>
        <v>0</v>
      </c>
      <c r="AC41" s="11">
        <f t="shared" si="51"/>
        <v>0</v>
      </c>
      <c r="AD41" s="47">
        <v>7753.9</v>
      </c>
      <c r="AE41" s="33">
        <f t="shared" si="8"/>
        <v>646.1583333333333</v>
      </c>
      <c r="AF41" s="47"/>
      <c r="AG41" s="12">
        <f t="shared" si="52"/>
        <v>0</v>
      </c>
      <c r="AH41" s="11">
        <f t="shared" si="53"/>
        <v>0</v>
      </c>
      <c r="AI41" s="47">
        <v>604</v>
      </c>
      <c r="AJ41" s="33">
        <f t="shared" si="9"/>
        <v>50.333333333333336</v>
      </c>
      <c r="AK41" s="47"/>
      <c r="AL41" s="12">
        <f t="shared" si="54"/>
        <v>0</v>
      </c>
      <c r="AM41" s="11">
        <f t="shared" si="55"/>
        <v>0</v>
      </c>
      <c r="AN41" s="47"/>
      <c r="AO41" s="33">
        <f t="shared" si="10"/>
        <v>0</v>
      </c>
      <c r="AP41" s="47"/>
      <c r="AQ41" s="12" t="e">
        <f t="shared" si="56"/>
        <v>#DIV/0!</v>
      </c>
      <c r="AR41" s="11" t="e">
        <f t="shared" si="57"/>
        <v>#DIV/0!</v>
      </c>
      <c r="AS41" s="38">
        <v>0</v>
      </c>
      <c r="AT41" s="33">
        <f t="shared" si="11"/>
        <v>0</v>
      </c>
      <c r="AU41" s="47">
        <v>0</v>
      </c>
      <c r="AV41" s="38">
        <v>0</v>
      </c>
      <c r="AW41" s="33">
        <f t="shared" si="12"/>
        <v>0</v>
      </c>
      <c r="AX41" s="47"/>
      <c r="AY41" s="48">
        <v>103480.5</v>
      </c>
      <c r="AZ41" s="33">
        <f t="shared" si="13"/>
        <v>8623.375</v>
      </c>
      <c r="BA41" s="47"/>
      <c r="BB41" s="38">
        <v>0</v>
      </c>
      <c r="BC41" s="33">
        <f t="shared" si="14"/>
        <v>0</v>
      </c>
      <c r="BD41" s="13"/>
      <c r="BE41" s="42">
        <v>0</v>
      </c>
      <c r="BF41" s="33">
        <f t="shared" si="15"/>
        <v>0</v>
      </c>
      <c r="BG41" s="47"/>
      <c r="BH41" s="38">
        <v>0</v>
      </c>
      <c r="BI41" s="33">
        <f t="shared" si="16"/>
        <v>0</v>
      </c>
      <c r="BJ41" s="47">
        <v>0</v>
      </c>
      <c r="BK41" s="38">
        <v>0</v>
      </c>
      <c r="BL41" s="33">
        <f t="shared" si="17"/>
        <v>0</v>
      </c>
      <c r="BM41" s="47">
        <v>0</v>
      </c>
      <c r="BN41" s="12">
        <f t="shared" si="18"/>
        <v>9701.7000000000007</v>
      </c>
      <c r="BO41" s="33">
        <f t="shared" si="19"/>
        <v>808.47500000000002</v>
      </c>
      <c r="BP41" s="12">
        <f t="shared" si="20"/>
        <v>0</v>
      </c>
      <c r="BQ41" s="12">
        <f t="shared" si="58"/>
        <v>0</v>
      </c>
      <c r="BR41" s="11">
        <f t="shared" si="59"/>
        <v>0</v>
      </c>
      <c r="BS41" s="47">
        <v>8321.7000000000007</v>
      </c>
      <c r="BT41" s="33">
        <f t="shared" si="21"/>
        <v>693.47500000000002</v>
      </c>
      <c r="BU41" s="47"/>
      <c r="BV41" s="47">
        <v>1380</v>
      </c>
      <c r="BW41" s="33">
        <f t="shared" si="22"/>
        <v>115</v>
      </c>
      <c r="BX41" s="47"/>
      <c r="BY41" s="42">
        <v>0</v>
      </c>
      <c r="BZ41" s="33">
        <f t="shared" si="23"/>
        <v>0</v>
      </c>
      <c r="CA41" s="47"/>
      <c r="CB41" s="47">
        <v>0</v>
      </c>
      <c r="CC41" s="33">
        <f t="shared" si="24"/>
        <v>0</v>
      </c>
      <c r="CD41" s="47"/>
      <c r="CE41" s="11"/>
      <c r="CF41" s="33">
        <f t="shared" si="25"/>
        <v>0</v>
      </c>
      <c r="CG41" s="47">
        <v>0</v>
      </c>
      <c r="CH41" s="42">
        <v>0</v>
      </c>
      <c r="CI41" s="33">
        <f t="shared" si="26"/>
        <v>0</v>
      </c>
      <c r="CJ41" s="47"/>
      <c r="CK41" s="38">
        <v>0</v>
      </c>
      <c r="CL41" s="33">
        <f t="shared" si="27"/>
        <v>0</v>
      </c>
      <c r="CM41" s="47"/>
      <c r="CN41" s="47">
        <v>2276.4</v>
      </c>
      <c r="CO41" s="33">
        <f t="shared" si="28"/>
        <v>189.70000000000002</v>
      </c>
      <c r="CP41" s="47"/>
      <c r="CQ41" s="47">
        <v>1826.4</v>
      </c>
      <c r="CR41" s="33">
        <f t="shared" si="29"/>
        <v>152.20000000000002</v>
      </c>
      <c r="CS41" s="47"/>
      <c r="CT41" s="38">
        <v>0</v>
      </c>
      <c r="CU41" s="33">
        <f t="shared" si="30"/>
        <v>0</v>
      </c>
      <c r="CV41" s="47"/>
      <c r="CW41" s="42">
        <v>0</v>
      </c>
      <c r="CX41" s="33">
        <f t="shared" si="31"/>
        <v>0</v>
      </c>
      <c r="CY41" s="47"/>
      <c r="CZ41" s="42">
        <v>0</v>
      </c>
      <c r="DA41" s="33">
        <f t="shared" si="32"/>
        <v>0</v>
      </c>
      <c r="DB41" s="47"/>
      <c r="DC41" s="47">
        <v>0</v>
      </c>
      <c r="DD41" s="33">
        <f t="shared" si="33"/>
        <v>0</v>
      </c>
      <c r="DE41" s="47"/>
      <c r="DF41" s="47"/>
      <c r="DG41" s="12">
        <f t="shared" si="60"/>
        <v>144894.39999999999</v>
      </c>
      <c r="DH41" s="42">
        <v>0</v>
      </c>
      <c r="DI41" s="33">
        <f t="shared" si="34"/>
        <v>0</v>
      </c>
      <c r="DJ41" s="47">
        <v>0</v>
      </c>
      <c r="DK41" s="47">
        <v>0</v>
      </c>
      <c r="DL41" s="33">
        <f t="shared" si="35"/>
        <v>0</v>
      </c>
      <c r="DM41" s="47"/>
      <c r="DN41" s="42">
        <v>0</v>
      </c>
      <c r="DO41" s="33">
        <f t="shared" si="36"/>
        <v>0</v>
      </c>
      <c r="DP41" s="47">
        <v>0</v>
      </c>
      <c r="DQ41" s="47">
        <v>0</v>
      </c>
      <c r="DR41" s="33">
        <f t="shared" si="37"/>
        <v>0</v>
      </c>
      <c r="DS41" s="47"/>
      <c r="DT41" s="42">
        <v>0</v>
      </c>
      <c r="DU41" s="33">
        <f t="shared" si="38"/>
        <v>0</v>
      </c>
      <c r="DV41" s="47">
        <v>0</v>
      </c>
      <c r="DW41" s="47">
        <v>6500</v>
      </c>
      <c r="DX41" s="33">
        <f t="shared" si="39"/>
        <v>541.66666666666663</v>
      </c>
      <c r="DY41" s="47"/>
      <c r="DZ41" s="47"/>
      <c r="EA41" s="12">
        <f t="shared" si="61"/>
        <v>6500</v>
      </c>
      <c r="ED41" s="14"/>
      <c r="EF41" s="14"/>
      <c r="EG41" s="14"/>
      <c r="EI41" s="14"/>
    </row>
    <row r="42" spans="1:139" s="15" customFormat="1" ht="20.25" customHeight="1">
      <c r="A42" s="21">
        <v>33</v>
      </c>
      <c r="B42" s="40" t="s">
        <v>88</v>
      </c>
      <c r="C42" s="38">
        <v>38580</v>
      </c>
      <c r="D42" s="38">
        <v>0</v>
      </c>
      <c r="E42" s="25">
        <f t="shared" ref="E42:E73" si="62">DG42+EA42-DW42</f>
        <v>366830</v>
      </c>
      <c r="F42" s="33">
        <f t="shared" si="40"/>
        <v>30569.166666666668</v>
      </c>
      <c r="G42" s="12" t="e">
        <f>#REF!+#REF!-DY42</f>
        <v>#REF!</v>
      </c>
      <c r="H42" s="12" t="e">
        <f t="shared" si="41"/>
        <v>#REF!</v>
      </c>
      <c r="I42" s="12" t="e">
        <f t="shared" si="42"/>
        <v>#REF!</v>
      </c>
      <c r="J42" s="12">
        <f t="shared" si="1"/>
        <v>81905</v>
      </c>
      <c r="K42" s="33">
        <f t="shared" si="2"/>
        <v>6825.416666666667</v>
      </c>
      <c r="L42" s="12">
        <f t="shared" si="43"/>
        <v>0</v>
      </c>
      <c r="M42" s="12">
        <f t="shared" si="44"/>
        <v>0</v>
      </c>
      <c r="N42" s="12">
        <f t="shared" si="45"/>
        <v>0</v>
      </c>
      <c r="O42" s="12">
        <f t="shared" si="3"/>
        <v>22050</v>
      </c>
      <c r="P42" s="33">
        <f t="shared" si="4"/>
        <v>1837.5</v>
      </c>
      <c r="Q42" s="12">
        <f t="shared" si="5"/>
        <v>0</v>
      </c>
      <c r="R42" s="12">
        <f t="shared" si="46"/>
        <v>0</v>
      </c>
      <c r="S42" s="11">
        <f t="shared" si="47"/>
        <v>0</v>
      </c>
      <c r="T42" s="47">
        <v>300</v>
      </c>
      <c r="U42" s="33">
        <f t="shared" si="6"/>
        <v>25</v>
      </c>
      <c r="V42" s="47"/>
      <c r="W42" s="12">
        <f t="shared" si="48"/>
        <v>0</v>
      </c>
      <c r="X42" s="11">
        <f t="shared" si="49"/>
        <v>0</v>
      </c>
      <c r="Y42" s="47">
        <v>37800</v>
      </c>
      <c r="Z42" s="33">
        <f t="shared" si="7"/>
        <v>3150</v>
      </c>
      <c r="AA42" s="47"/>
      <c r="AB42" s="12">
        <f t="shared" si="50"/>
        <v>0</v>
      </c>
      <c r="AC42" s="11">
        <f t="shared" si="51"/>
        <v>0</v>
      </c>
      <c r="AD42" s="47">
        <v>21750</v>
      </c>
      <c r="AE42" s="33">
        <f t="shared" si="8"/>
        <v>1812.5</v>
      </c>
      <c r="AF42" s="47"/>
      <c r="AG42" s="12">
        <f t="shared" si="52"/>
        <v>0</v>
      </c>
      <c r="AH42" s="11">
        <f t="shared" si="53"/>
        <v>0</v>
      </c>
      <c r="AI42" s="47">
        <v>900</v>
      </c>
      <c r="AJ42" s="33">
        <f t="shared" si="9"/>
        <v>75</v>
      </c>
      <c r="AK42" s="47"/>
      <c r="AL42" s="12">
        <f t="shared" si="54"/>
        <v>0</v>
      </c>
      <c r="AM42" s="11">
        <f t="shared" si="55"/>
        <v>0</v>
      </c>
      <c r="AN42" s="47">
        <v>1500</v>
      </c>
      <c r="AO42" s="33">
        <f t="shared" si="10"/>
        <v>125</v>
      </c>
      <c r="AP42" s="47"/>
      <c r="AQ42" s="12">
        <f t="shared" si="56"/>
        <v>0</v>
      </c>
      <c r="AR42" s="11">
        <f t="shared" si="57"/>
        <v>0</v>
      </c>
      <c r="AS42" s="38">
        <v>0</v>
      </c>
      <c r="AT42" s="33">
        <f t="shared" si="11"/>
        <v>0</v>
      </c>
      <c r="AU42" s="47">
        <v>0</v>
      </c>
      <c r="AV42" s="38">
        <v>0</v>
      </c>
      <c r="AW42" s="33">
        <f t="shared" si="12"/>
        <v>0</v>
      </c>
      <c r="AX42" s="47"/>
      <c r="AY42" s="48">
        <v>231189.2</v>
      </c>
      <c r="AZ42" s="33">
        <f t="shared" si="13"/>
        <v>19265.766666666666</v>
      </c>
      <c r="BA42" s="47"/>
      <c r="BB42" s="38">
        <v>0</v>
      </c>
      <c r="BC42" s="33">
        <f t="shared" si="14"/>
        <v>0</v>
      </c>
      <c r="BD42" s="13"/>
      <c r="BE42" s="42">
        <v>0</v>
      </c>
      <c r="BF42" s="33">
        <f t="shared" si="15"/>
        <v>0</v>
      </c>
      <c r="BG42" s="47"/>
      <c r="BH42" s="38">
        <v>0</v>
      </c>
      <c r="BI42" s="33">
        <f t="shared" si="16"/>
        <v>0</v>
      </c>
      <c r="BJ42" s="47">
        <v>0</v>
      </c>
      <c r="BK42" s="38">
        <v>0</v>
      </c>
      <c r="BL42" s="33">
        <f t="shared" si="17"/>
        <v>0</v>
      </c>
      <c r="BM42" s="47">
        <v>0</v>
      </c>
      <c r="BN42" s="12">
        <f t="shared" si="18"/>
        <v>9355</v>
      </c>
      <c r="BO42" s="33">
        <f t="shared" si="19"/>
        <v>779.58333333333337</v>
      </c>
      <c r="BP42" s="12">
        <f t="shared" si="20"/>
        <v>0</v>
      </c>
      <c r="BQ42" s="12">
        <f t="shared" si="58"/>
        <v>0</v>
      </c>
      <c r="BR42" s="11">
        <f t="shared" si="59"/>
        <v>0</v>
      </c>
      <c r="BS42" s="47">
        <v>6555</v>
      </c>
      <c r="BT42" s="33">
        <f t="shared" si="21"/>
        <v>546.25</v>
      </c>
      <c r="BU42" s="47"/>
      <c r="BV42" s="47">
        <v>2500</v>
      </c>
      <c r="BW42" s="33">
        <f t="shared" si="22"/>
        <v>208.33333333333334</v>
      </c>
      <c r="BX42" s="47"/>
      <c r="BY42" s="42">
        <v>0</v>
      </c>
      <c r="BZ42" s="33">
        <f t="shared" si="23"/>
        <v>0</v>
      </c>
      <c r="CA42" s="47"/>
      <c r="CB42" s="47">
        <v>300</v>
      </c>
      <c r="CC42" s="33">
        <f t="shared" si="24"/>
        <v>25</v>
      </c>
      <c r="CD42" s="47"/>
      <c r="CE42" s="11"/>
      <c r="CF42" s="33">
        <f t="shared" si="25"/>
        <v>0</v>
      </c>
      <c r="CG42" s="47">
        <v>0</v>
      </c>
      <c r="CH42" s="38">
        <v>3500</v>
      </c>
      <c r="CI42" s="33">
        <f t="shared" si="26"/>
        <v>291.66666666666669</v>
      </c>
      <c r="CJ42" s="47"/>
      <c r="CK42" s="38">
        <v>0</v>
      </c>
      <c r="CL42" s="33">
        <f t="shared" si="27"/>
        <v>0</v>
      </c>
      <c r="CM42" s="47"/>
      <c r="CN42" s="47">
        <v>7300</v>
      </c>
      <c r="CO42" s="33">
        <f t="shared" si="28"/>
        <v>608.33333333333337</v>
      </c>
      <c r="CP42" s="47"/>
      <c r="CQ42" s="47">
        <v>1800</v>
      </c>
      <c r="CR42" s="33">
        <f t="shared" si="29"/>
        <v>150</v>
      </c>
      <c r="CS42" s="47"/>
      <c r="CT42" s="38">
        <v>0</v>
      </c>
      <c r="CU42" s="33">
        <f t="shared" si="30"/>
        <v>0</v>
      </c>
      <c r="CV42" s="47"/>
      <c r="CW42" s="42">
        <v>0</v>
      </c>
      <c r="CX42" s="33">
        <f t="shared" si="31"/>
        <v>0</v>
      </c>
      <c r="CY42" s="47"/>
      <c r="CZ42" s="42">
        <v>0</v>
      </c>
      <c r="DA42" s="33">
        <f t="shared" si="32"/>
        <v>0</v>
      </c>
      <c r="DB42" s="47"/>
      <c r="DC42" s="47">
        <v>3000</v>
      </c>
      <c r="DD42" s="33">
        <f t="shared" si="33"/>
        <v>250</v>
      </c>
      <c r="DE42" s="47"/>
      <c r="DF42" s="47"/>
      <c r="DG42" s="12">
        <f t="shared" si="60"/>
        <v>316594.2</v>
      </c>
      <c r="DH42" s="42">
        <v>0</v>
      </c>
      <c r="DI42" s="33">
        <f t="shared" si="34"/>
        <v>0</v>
      </c>
      <c r="DJ42" s="47">
        <v>0</v>
      </c>
      <c r="DK42" s="47">
        <v>40114.800000000003</v>
      </c>
      <c r="DL42" s="33">
        <f t="shared" si="35"/>
        <v>3342.9</v>
      </c>
      <c r="DM42" s="47"/>
      <c r="DN42" s="42">
        <v>0</v>
      </c>
      <c r="DO42" s="33">
        <f t="shared" si="36"/>
        <v>0</v>
      </c>
      <c r="DP42" s="47">
        <v>0</v>
      </c>
      <c r="DQ42" s="47">
        <v>10121</v>
      </c>
      <c r="DR42" s="33">
        <f t="shared" si="37"/>
        <v>843.41666666666663</v>
      </c>
      <c r="DS42" s="47"/>
      <c r="DT42" s="42">
        <v>0</v>
      </c>
      <c r="DU42" s="33">
        <f t="shared" si="38"/>
        <v>0</v>
      </c>
      <c r="DV42" s="47">
        <v>0</v>
      </c>
      <c r="DW42" s="47">
        <v>26000</v>
      </c>
      <c r="DX42" s="33">
        <f t="shared" si="39"/>
        <v>2166.6666666666665</v>
      </c>
      <c r="DY42" s="47"/>
      <c r="DZ42" s="47"/>
      <c r="EA42" s="12">
        <f t="shared" si="61"/>
        <v>76235.8</v>
      </c>
      <c r="ED42" s="14"/>
      <c r="EF42" s="14"/>
      <c r="EG42" s="14"/>
      <c r="EI42" s="14"/>
    </row>
    <row r="43" spans="1:139" s="15" customFormat="1" ht="20.25" customHeight="1">
      <c r="A43" s="21">
        <v>34</v>
      </c>
      <c r="B43" s="40" t="s">
        <v>89</v>
      </c>
      <c r="C43" s="38">
        <v>2012.8</v>
      </c>
      <c r="D43" s="38">
        <v>0</v>
      </c>
      <c r="E43" s="25">
        <f t="shared" si="62"/>
        <v>29632.6</v>
      </c>
      <c r="F43" s="33">
        <f t="shared" si="40"/>
        <v>2469.3833333333332</v>
      </c>
      <c r="G43" s="12" t="e">
        <f>#REF!+#REF!-DY43</f>
        <v>#REF!</v>
      </c>
      <c r="H43" s="12" t="e">
        <f t="shared" si="41"/>
        <v>#REF!</v>
      </c>
      <c r="I43" s="12" t="e">
        <f t="shared" si="42"/>
        <v>#REF!</v>
      </c>
      <c r="J43" s="12">
        <f t="shared" si="1"/>
        <v>6920.5</v>
      </c>
      <c r="K43" s="33">
        <f t="shared" si="2"/>
        <v>576.70833333333337</v>
      </c>
      <c r="L43" s="12">
        <f t="shared" si="43"/>
        <v>0</v>
      </c>
      <c r="M43" s="12">
        <f t="shared" si="44"/>
        <v>0</v>
      </c>
      <c r="N43" s="12">
        <f t="shared" si="45"/>
        <v>0</v>
      </c>
      <c r="O43" s="12">
        <f t="shared" si="3"/>
        <v>2661.5</v>
      </c>
      <c r="P43" s="33">
        <f t="shared" si="4"/>
        <v>221.79166666666666</v>
      </c>
      <c r="Q43" s="12">
        <f t="shared" si="5"/>
        <v>0</v>
      </c>
      <c r="R43" s="12">
        <f t="shared" si="46"/>
        <v>0</v>
      </c>
      <c r="S43" s="11">
        <f t="shared" si="47"/>
        <v>0</v>
      </c>
      <c r="T43" s="47">
        <v>61.5</v>
      </c>
      <c r="U43" s="33">
        <f t="shared" si="6"/>
        <v>5.125</v>
      </c>
      <c r="V43" s="47"/>
      <c r="W43" s="12">
        <f t="shared" si="48"/>
        <v>0</v>
      </c>
      <c r="X43" s="11">
        <f t="shared" si="49"/>
        <v>0</v>
      </c>
      <c r="Y43" s="47">
        <v>3181</v>
      </c>
      <c r="Z43" s="33">
        <f t="shared" si="7"/>
        <v>265.08333333333331</v>
      </c>
      <c r="AA43" s="47"/>
      <c r="AB43" s="12">
        <f t="shared" si="50"/>
        <v>0</v>
      </c>
      <c r="AC43" s="11">
        <f t="shared" si="51"/>
        <v>0</v>
      </c>
      <c r="AD43" s="47">
        <v>2600</v>
      </c>
      <c r="AE43" s="33">
        <f t="shared" si="8"/>
        <v>216.66666666666666</v>
      </c>
      <c r="AF43" s="47"/>
      <c r="AG43" s="12">
        <f t="shared" si="52"/>
        <v>0</v>
      </c>
      <c r="AH43" s="11">
        <f t="shared" si="53"/>
        <v>0</v>
      </c>
      <c r="AI43" s="47">
        <v>18</v>
      </c>
      <c r="AJ43" s="33">
        <f t="shared" si="9"/>
        <v>1.5</v>
      </c>
      <c r="AK43" s="47"/>
      <c r="AL43" s="12">
        <f t="shared" si="54"/>
        <v>0</v>
      </c>
      <c r="AM43" s="11">
        <f t="shared" si="55"/>
        <v>0</v>
      </c>
      <c r="AN43" s="47"/>
      <c r="AO43" s="33">
        <f t="shared" si="10"/>
        <v>0</v>
      </c>
      <c r="AP43" s="47"/>
      <c r="AQ43" s="12" t="e">
        <f t="shared" si="56"/>
        <v>#DIV/0!</v>
      </c>
      <c r="AR43" s="11" t="e">
        <f t="shared" si="57"/>
        <v>#DIV/0!</v>
      </c>
      <c r="AS43" s="38">
        <v>0</v>
      </c>
      <c r="AT43" s="33">
        <f t="shared" si="11"/>
        <v>0</v>
      </c>
      <c r="AU43" s="47">
        <v>0</v>
      </c>
      <c r="AV43" s="38">
        <v>0</v>
      </c>
      <c r="AW43" s="33">
        <f t="shared" si="12"/>
        <v>0</v>
      </c>
      <c r="AX43" s="47"/>
      <c r="AY43" s="48">
        <v>22712.1</v>
      </c>
      <c r="AZ43" s="33">
        <f t="shared" si="13"/>
        <v>1892.675</v>
      </c>
      <c r="BA43" s="47"/>
      <c r="BB43" s="38">
        <v>0</v>
      </c>
      <c r="BC43" s="33">
        <f t="shared" si="14"/>
        <v>0</v>
      </c>
      <c r="BD43" s="13"/>
      <c r="BE43" s="42">
        <v>0</v>
      </c>
      <c r="BF43" s="33">
        <f t="shared" si="15"/>
        <v>0</v>
      </c>
      <c r="BG43" s="47"/>
      <c r="BH43" s="38">
        <v>0</v>
      </c>
      <c r="BI43" s="33">
        <f t="shared" si="16"/>
        <v>0</v>
      </c>
      <c r="BJ43" s="47">
        <v>0</v>
      </c>
      <c r="BK43" s="38">
        <v>0</v>
      </c>
      <c r="BL43" s="33">
        <f t="shared" si="17"/>
        <v>0</v>
      </c>
      <c r="BM43" s="47">
        <v>0</v>
      </c>
      <c r="BN43" s="12">
        <f t="shared" si="18"/>
        <v>710</v>
      </c>
      <c r="BO43" s="33">
        <f t="shared" si="19"/>
        <v>59.166666666666664</v>
      </c>
      <c r="BP43" s="12">
        <f t="shared" si="20"/>
        <v>0</v>
      </c>
      <c r="BQ43" s="12">
        <f t="shared" si="58"/>
        <v>0</v>
      </c>
      <c r="BR43" s="11">
        <f t="shared" si="59"/>
        <v>0</v>
      </c>
      <c r="BS43" s="47">
        <v>0</v>
      </c>
      <c r="BT43" s="33">
        <f t="shared" si="21"/>
        <v>0</v>
      </c>
      <c r="BU43" s="47"/>
      <c r="BV43" s="47">
        <v>350</v>
      </c>
      <c r="BW43" s="33">
        <f t="shared" si="22"/>
        <v>29.166666666666668</v>
      </c>
      <c r="BX43" s="47"/>
      <c r="BY43" s="42">
        <v>360</v>
      </c>
      <c r="BZ43" s="33">
        <f t="shared" si="23"/>
        <v>30</v>
      </c>
      <c r="CA43" s="47"/>
      <c r="CB43" s="47">
        <v>0</v>
      </c>
      <c r="CC43" s="33">
        <f t="shared" si="24"/>
        <v>0</v>
      </c>
      <c r="CD43" s="47"/>
      <c r="CE43" s="11"/>
      <c r="CF43" s="33">
        <f t="shared" si="25"/>
        <v>0</v>
      </c>
      <c r="CG43" s="47">
        <v>0</v>
      </c>
      <c r="CH43" s="42">
        <v>0</v>
      </c>
      <c r="CI43" s="33">
        <f t="shared" si="26"/>
        <v>0</v>
      </c>
      <c r="CJ43" s="47"/>
      <c r="CK43" s="38">
        <v>0</v>
      </c>
      <c r="CL43" s="33">
        <f t="shared" si="27"/>
        <v>0</v>
      </c>
      <c r="CM43" s="47"/>
      <c r="CN43" s="47">
        <v>350</v>
      </c>
      <c r="CO43" s="33">
        <f t="shared" si="28"/>
        <v>29.166666666666668</v>
      </c>
      <c r="CP43" s="47"/>
      <c r="CQ43" s="47">
        <v>350</v>
      </c>
      <c r="CR43" s="33">
        <f t="shared" si="29"/>
        <v>29.166666666666668</v>
      </c>
      <c r="CS43" s="47"/>
      <c r="CT43" s="38">
        <v>0</v>
      </c>
      <c r="CU43" s="33">
        <f t="shared" si="30"/>
        <v>0</v>
      </c>
      <c r="CV43" s="47"/>
      <c r="CW43" s="42">
        <v>0</v>
      </c>
      <c r="CX43" s="33">
        <f t="shared" si="31"/>
        <v>0</v>
      </c>
      <c r="CY43" s="47"/>
      <c r="CZ43" s="42">
        <v>0</v>
      </c>
      <c r="DA43" s="33">
        <f t="shared" si="32"/>
        <v>0</v>
      </c>
      <c r="DB43" s="47"/>
      <c r="DC43" s="47">
        <v>0</v>
      </c>
      <c r="DD43" s="33">
        <f t="shared" si="33"/>
        <v>0</v>
      </c>
      <c r="DE43" s="47"/>
      <c r="DF43" s="47"/>
      <c r="DG43" s="12">
        <f t="shared" si="60"/>
        <v>29632.6</v>
      </c>
      <c r="DH43" s="42">
        <v>0</v>
      </c>
      <c r="DI43" s="33">
        <f t="shared" si="34"/>
        <v>0</v>
      </c>
      <c r="DJ43" s="47">
        <v>0</v>
      </c>
      <c r="DK43" s="47">
        <v>0</v>
      </c>
      <c r="DL43" s="33">
        <f t="shared" si="35"/>
        <v>0</v>
      </c>
      <c r="DM43" s="47"/>
      <c r="DN43" s="42">
        <v>0</v>
      </c>
      <c r="DO43" s="33">
        <f t="shared" si="36"/>
        <v>0</v>
      </c>
      <c r="DP43" s="47">
        <v>0</v>
      </c>
      <c r="DQ43" s="47">
        <v>0</v>
      </c>
      <c r="DR43" s="33">
        <f t="shared" si="37"/>
        <v>0</v>
      </c>
      <c r="DS43" s="47"/>
      <c r="DT43" s="42">
        <v>0</v>
      </c>
      <c r="DU43" s="33">
        <f t="shared" si="38"/>
        <v>0</v>
      </c>
      <c r="DV43" s="47">
        <v>0</v>
      </c>
      <c r="DW43" s="47">
        <v>1480</v>
      </c>
      <c r="DX43" s="33">
        <f t="shared" si="39"/>
        <v>123.33333333333333</v>
      </c>
      <c r="DY43" s="47"/>
      <c r="DZ43" s="47"/>
      <c r="EA43" s="12">
        <f t="shared" si="61"/>
        <v>1480</v>
      </c>
      <c r="ED43" s="14"/>
      <c r="EF43" s="14"/>
      <c r="EG43" s="14"/>
      <c r="EI43" s="14"/>
    </row>
    <row r="44" spans="1:139" s="15" customFormat="1" ht="20.25" customHeight="1">
      <c r="A44" s="21">
        <v>35</v>
      </c>
      <c r="B44" s="41" t="s">
        <v>90</v>
      </c>
      <c r="C44" s="42">
        <v>6222.7</v>
      </c>
      <c r="D44" s="42">
        <v>0</v>
      </c>
      <c r="E44" s="25">
        <f t="shared" si="62"/>
        <v>19370.3</v>
      </c>
      <c r="F44" s="33">
        <f t="shared" si="40"/>
        <v>1614.1916666666666</v>
      </c>
      <c r="G44" s="12" t="e">
        <f>#REF!+#REF!-DY44</f>
        <v>#REF!</v>
      </c>
      <c r="H44" s="12" t="e">
        <f t="shared" si="41"/>
        <v>#REF!</v>
      </c>
      <c r="I44" s="12" t="e">
        <f t="shared" si="42"/>
        <v>#REF!</v>
      </c>
      <c r="J44" s="12">
        <f t="shared" si="1"/>
        <v>3870.6</v>
      </c>
      <c r="K44" s="33">
        <f t="shared" si="2"/>
        <v>322.55</v>
      </c>
      <c r="L44" s="12">
        <f t="shared" si="43"/>
        <v>0</v>
      </c>
      <c r="M44" s="12">
        <f t="shared" si="44"/>
        <v>0</v>
      </c>
      <c r="N44" s="12">
        <f t="shared" si="45"/>
        <v>0</v>
      </c>
      <c r="O44" s="12">
        <f t="shared" si="3"/>
        <v>1575.6</v>
      </c>
      <c r="P44" s="33">
        <f t="shared" si="4"/>
        <v>131.29999999999998</v>
      </c>
      <c r="Q44" s="12">
        <f t="shared" si="5"/>
        <v>0</v>
      </c>
      <c r="R44" s="12">
        <f t="shared" si="46"/>
        <v>0</v>
      </c>
      <c r="S44" s="11">
        <f t="shared" si="47"/>
        <v>0</v>
      </c>
      <c r="T44" s="47">
        <v>23.6</v>
      </c>
      <c r="U44" s="33">
        <f t="shared" si="6"/>
        <v>1.9666666666666668</v>
      </c>
      <c r="V44" s="47"/>
      <c r="W44" s="12">
        <f t="shared" si="48"/>
        <v>0</v>
      </c>
      <c r="X44" s="11">
        <f t="shared" si="49"/>
        <v>0</v>
      </c>
      <c r="Y44" s="47">
        <v>1240</v>
      </c>
      <c r="Z44" s="33">
        <f t="shared" si="7"/>
        <v>103.33333333333333</v>
      </c>
      <c r="AA44" s="47"/>
      <c r="AB44" s="12">
        <f t="shared" si="50"/>
        <v>0</v>
      </c>
      <c r="AC44" s="11">
        <f t="shared" si="51"/>
        <v>0</v>
      </c>
      <c r="AD44" s="47">
        <v>1552</v>
      </c>
      <c r="AE44" s="33">
        <f t="shared" si="8"/>
        <v>129.33333333333334</v>
      </c>
      <c r="AF44" s="47"/>
      <c r="AG44" s="12">
        <f t="shared" si="52"/>
        <v>0</v>
      </c>
      <c r="AH44" s="11">
        <f t="shared" si="53"/>
        <v>0</v>
      </c>
      <c r="AI44" s="47">
        <v>20</v>
      </c>
      <c r="AJ44" s="33">
        <f t="shared" si="9"/>
        <v>1.6666666666666667</v>
      </c>
      <c r="AK44" s="47"/>
      <c r="AL44" s="12">
        <f t="shared" si="54"/>
        <v>0</v>
      </c>
      <c r="AM44" s="11">
        <f t="shared" si="55"/>
        <v>0</v>
      </c>
      <c r="AN44" s="47"/>
      <c r="AO44" s="33">
        <f t="shared" si="10"/>
        <v>0</v>
      </c>
      <c r="AP44" s="47"/>
      <c r="AQ44" s="12" t="e">
        <f t="shared" si="56"/>
        <v>#DIV/0!</v>
      </c>
      <c r="AR44" s="11" t="e">
        <f t="shared" si="57"/>
        <v>#DIV/0!</v>
      </c>
      <c r="AS44" s="38">
        <v>0</v>
      </c>
      <c r="AT44" s="33">
        <f t="shared" si="11"/>
        <v>0</v>
      </c>
      <c r="AU44" s="47">
        <v>0</v>
      </c>
      <c r="AV44" s="38">
        <v>0</v>
      </c>
      <c r="AW44" s="33">
        <f t="shared" si="12"/>
        <v>0</v>
      </c>
      <c r="AX44" s="47"/>
      <c r="AY44" s="48">
        <v>15499.7</v>
      </c>
      <c r="AZ44" s="33">
        <f t="shared" si="13"/>
        <v>1291.6416666666667</v>
      </c>
      <c r="BA44" s="47"/>
      <c r="BB44" s="38">
        <v>0</v>
      </c>
      <c r="BC44" s="33">
        <f t="shared" si="14"/>
        <v>0</v>
      </c>
      <c r="BD44" s="13"/>
      <c r="BE44" s="42">
        <v>0</v>
      </c>
      <c r="BF44" s="33">
        <f t="shared" si="15"/>
        <v>0</v>
      </c>
      <c r="BG44" s="47"/>
      <c r="BH44" s="38">
        <v>0</v>
      </c>
      <c r="BI44" s="33">
        <f t="shared" si="16"/>
        <v>0</v>
      </c>
      <c r="BJ44" s="47">
        <v>0</v>
      </c>
      <c r="BK44" s="38">
        <v>0</v>
      </c>
      <c r="BL44" s="33">
        <f t="shared" si="17"/>
        <v>0</v>
      </c>
      <c r="BM44" s="47">
        <v>0</v>
      </c>
      <c r="BN44" s="12">
        <f t="shared" si="18"/>
        <v>1035</v>
      </c>
      <c r="BO44" s="33">
        <f t="shared" si="19"/>
        <v>86.25</v>
      </c>
      <c r="BP44" s="12">
        <f t="shared" si="20"/>
        <v>0</v>
      </c>
      <c r="BQ44" s="12">
        <f t="shared" si="58"/>
        <v>0</v>
      </c>
      <c r="BR44" s="11">
        <f t="shared" si="59"/>
        <v>0</v>
      </c>
      <c r="BS44" s="47">
        <v>1035</v>
      </c>
      <c r="BT44" s="33">
        <f t="shared" si="21"/>
        <v>86.25</v>
      </c>
      <c r="BU44" s="47"/>
      <c r="BV44" s="47">
        <v>0</v>
      </c>
      <c r="BW44" s="33">
        <f t="shared" si="22"/>
        <v>0</v>
      </c>
      <c r="BX44" s="47"/>
      <c r="BY44" s="42">
        <v>0</v>
      </c>
      <c r="BZ44" s="33">
        <f t="shared" si="23"/>
        <v>0</v>
      </c>
      <c r="CA44" s="47"/>
      <c r="CB44" s="47">
        <v>0</v>
      </c>
      <c r="CC44" s="33">
        <f t="shared" si="24"/>
        <v>0</v>
      </c>
      <c r="CD44" s="47"/>
      <c r="CE44" s="11"/>
      <c r="CF44" s="33">
        <f t="shared" si="25"/>
        <v>0</v>
      </c>
      <c r="CG44" s="47">
        <v>0</v>
      </c>
      <c r="CH44" s="42">
        <v>0</v>
      </c>
      <c r="CI44" s="33">
        <f t="shared" si="26"/>
        <v>0</v>
      </c>
      <c r="CJ44" s="47"/>
      <c r="CK44" s="38">
        <v>0</v>
      </c>
      <c r="CL44" s="33">
        <f t="shared" si="27"/>
        <v>0</v>
      </c>
      <c r="CM44" s="47"/>
      <c r="CN44" s="47">
        <v>0</v>
      </c>
      <c r="CO44" s="33">
        <f t="shared" si="28"/>
        <v>0</v>
      </c>
      <c r="CP44" s="47"/>
      <c r="CQ44" s="47">
        <v>0</v>
      </c>
      <c r="CR44" s="33">
        <f t="shared" si="29"/>
        <v>0</v>
      </c>
      <c r="CS44" s="47"/>
      <c r="CT44" s="38">
        <v>0</v>
      </c>
      <c r="CU44" s="33">
        <f t="shared" si="30"/>
        <v>0</v>
      </c>
      <c r="CV44" s="47"/>
      <c r="CW44" s="42">
        <v>0</v>
      </c>
      <c r="CX44" s="33">
        <f t="shared" si="31"/>
        <v>0</v>
      </c>
      <c r="CY44" s="47"/>
      <c r="CZ44" s="42">
        <v>0</v>
      </c>
      <c r="DA44" s="33">
        <f t="shared" si="32"/>
        <v>0</v>
      </c>
      <c r="DB44" s="47"/>
      <c r="DC44" s="47">
        <v>0</v>
      </c>
      <c r="DD44" s="33">
        <f t="shared" si="33"/>
        <v>0</v>
      </c>
      <c r="DE44" s="47"/>
      <c r="DF44" s="47"/>
      <c r="DG44" s="12">
        <f t="shared" si="60"/>
        <v>19370.3</v>
      </c>
      <c r="DH44" s="42">
        <v>0</v>
      </c>
      <c r="DI44" s="33">
        <f t="shared" si="34"/>
        <v>0</v>
      </c>
      <c r="DJ44" s="47">
        <v>0</v>
      </c>
      <c r="DK44" s="47">
        <v>0</v>
      </c>
      <c r="DL44" s="33">
        <f t="shared" si="35"/>
        <v>0</v>
      </c>
      <c r="DM44" s="47"/>
      <c r="DN44" s="42">
        <v>0</v>
      </c>
      <c r="DO44" s="33">
        <f t="shared" si="36"/>
        <v>0</v>
      </c>
      <c r="DP44" s="47">
        <v>0</v>
      </c>
      <c r="DQ44" s="47">
        <v>0</v>
      </c>
      <c r="DR44" s="33">
        <f t="shared" si="37"/>
        <v>0</v>
      </c>
      <c r="DS44" s="47"/>
      <c r="DT44" s="42">
        <v>0</v>
      </c>
      <c r="DU44" s="33">
        <f t="shared" si="38"/>
        <v>0</v>
      </c>
      <c r="DV44" s="47">
        <v>0</v>
      </c>
      <c r="DW44" s="47">
        <v>2800</v>
      </c>
      <c r="DX44" s="33">
        <f t="shared" si="39"/>
        <v>233.33333333333334</v>
      </c>
      <c r="DY44" s="47"/>
      <c r="DZ44" s="47"/>
      <c r="EA44" s="12">
        <f t="shared" si="61"/>
        <v>2800</v>
      </c>
      <c r="ED44" s="14"/>
      <c r="EF44" s="14"/>
      <c r="EG44" s="14"/>
      <c r="EI44" s="14"/>
    </row>
    <row r="45" spans="1:139" s="15" customFormat="1" ht="20.25" customHeight="1">
      <c r="A45" s="21">
        <v>36</v>
      </c>
      <c r="B45" s="41" t="s">
        <v>91</v>
      </c>
      <c r="C45" s="38">
        <v>34835.9</v>
      </c>
      <c r="D45" s="42">
        <v>0</v>
      </c>
      <c r="E45" s="25">
        <f t="shared" si="62"/>
        <v>310056.59999999998</v>
      </c>
      <c r="F45" s="33">
        <f t="shared" si="40"/>
        <v>25838.05</v>
      </c>
      <c r="G45" s="12" t="e">
        <f>#REF!+#REF!-DY45</f>
        <v>#REF!</v>
      </c>
      <c r="H45" s="12" t="e">
        <f t="shared" si="41"/>
        <v>#REF!</v>
      </c>
      <c r="I45" s="12" t="e">
        <f t="shared" si="42"/>
        <v>#REF!</v>
      </c>
      <c r="J45" s="12">
        <f t="shared" si="1"/>
        <v>109800.6</v>
      </c>
      <c r="K45" s="33">
        <f t="shared" si="2"/>
        <v>9150.0500000000011</v>
      </c>
      <c r="L45" s="12">
        <f t="shared" si="43"/>
        <v>0</v>
      </c>
      <c r="M45" s="12">
        <f t="shared" si="44"/>
        <v>0</v>
      </c>
      <c r="N45" s="12">
        <f t="shared" si="45"/>
        <v>0</v>
      </c>
      <c r="O45" s="12">
        <f t="shared" si="3"/>
        <v>26748.1</v>
      </c>
      <c r="P45" s="33">
        <f t="shared" si="4"/>
        <v>2229.0083333333332</v>
      </c>
      <c r="Q45" s="12">
        <f t="shared" si="5"/>
        <v>0</v>
      </c>
      <c r="R45" s="12">
        <f t="shared" si="46"/>
        <v>0</v>
      </c>
      <c r="S45" s="11">
        <f t="shared" si="47"/>
        <v>0</v>
      </c>
      <c r="T45" s="47">
        <v>2200.1</v>
      </c>
      <c r="U45" s="33">
        <f t="shared" si="6"/>
        <v>183.34166666666667</v>
      </c>
      <c r="V45" s="47"/>
      <c r="W45" s="12">
        <f t="shared" si="48"/>
        <v>0</v>
      </c>
      <c r="X45" s="11">
        <f t="shared" si="49"/>
        <v>0</v>
      </c>
      <c r="Y45" s="47">
        <v>48698</v>
      </c>
      <c r="Z45" s="33">
        <f t="shared" si="7"/>
        <v>4058.1666666666665</v>
      </c>
      <c r="AA45" s="47"/>
      <c r="AB45" s="12">
        <f t="shared" si="50"/>
        <v>0</v>
      </c>
      <c r="AC45" s="11">
        <f t="shared" si="51"/>
        <v>0</v>
      </c>
      <c r="AD45" s="47">
        <v>24548</v>
      </c>
      <c r="AE45" s="33">
        <f t="shared" si="8"/>
        <v>2045.6666666666667</v>
      </c>
      <c r="AF45" s="47"/>
      <c r="AG45" s="12">
        <f t="shared" si="52"/>
        <v>0</v>
      </c>
      <c r="AH45" s="11">
        <f t="shared" si="53"/>
        <v>0</v>
      </c>
      <c r="AI45" s="47">
        <v>1078</v>
      </c>
      <c r="AJ45" s="33">
        <f t="shared" si="9"/>
        <v>89.833333333333329</v>
      </c>
      <c r="AK45" s="47"/>
      <c r="AL45" s="12">
        <f t="shared" si="54"/>
        <v>0</v>
      </c>
      <c r="AM45" s="11">
        <f t="shared" si="55"/>
        <v>0</v>
      </c>
      <c r="AN45" s="47"/>
      <c r="AO45" s="33">
        <f t="shared" si="10"/>
        <v>0</v>
      </c>
      <c r="AP45" s="47"/>
      <c r="AQ45" s="12" t="e">
        <f t="shared" si="56"/>
        <v>#DIV/0!</v>
      </c>
      <c r="AR45" s="11" t="e">
        <f t="shared" si="57"/>
        <v>#DIV/0!</v>
      </c>
      <c r="AS45" s="38">
        <v>0</v>
      </c>
      <c r="AT45" s="33">
        <f t="shared" si="11"/>
        <v>0</v>
      </c>
      <c r="AU45" s="47">
        <v>0</v>
      </c>
      <c r="AV45" s="38">
        <v>0</v>
      </c>
      <c r="AW45" s="33">
        <f t="shared" si="12"/>
        <v>0</v>
      </c>
      <c r="AX45" s="47"/>
      <c r="AY45" s="48">
        <v>198389</v>
      </c>
      <c r="AZ45" s="33">
        <f t="shared" si="13"/>
        <v>16532.416666666668</v>
      </c>
      <c r="BA45" s="47"/>
      <c r="BB45" s="38">
        <v>0</v>
      </c>
      <c r="BC45" s="33">
        <f t="shared" si="14"/>
        <v>0</v>
      </c>
      <c r="BD45" s="13"/>
      <c r="BE45" s="42">
        <v>1867</v>
      </c>
      <c r="BF45" s="33">
        <f t="shared" si="15"/>
        <v>155.58333333333334</v>
      </c>
      <c r="BG45" s="47"/>
      <c r="BH45" s="38">
        <v>0</v>
      </c>
      <c r="BI45" s="33">
        <f t="shared" si="16"/>
        <v>0</v>
      </c>
      <c r="BJ45" s="47">
        <v>0</v>
      </c>
      <c r="BK45" s="38">
        <v>0</v>
      </c>
      <c r="BL45" s="33">
        <f t="shared" si="17"/>
        <v>0</v>
      </c>
      <c r="BM45" s="47">
        <v>0</v>
      </c>
      <c r="BN45" s="12">
        <f t="shared" si="18"/>
        <v>11971.5</v>
      </c>
      <c r="BO45" s="33">
        <f t="shared" si="19"/>
        <v>997.625</v>
      </c>
      <c r="BP45" s="12">
        <f t="shared" si="20"/>
        <v>0</v>
      </c>
      <c r="BQ45" s="12">
        <f t="shared" si="58"/>
        <v>0</v>
      </c>
      <c r="BR45" s="11">
        <f t="shared" si="59"/>
        <v>0</v>
      </c>
      <c r="BS45" s="47">
        <v>11145.5</v>
      </c>
      <c r="BT45" s="33">
        <f t="shared" si="21"/>
        <v>928.79166666666663</v>
      </c>
      <c r="BU45" s="47"/>
      <c r="BV45" s="47">
        <v>0</v>
      </c>
      <c r="BW45" s="33">
        <f t="shared" si="22"/>
        <v>0</v>
      </c>
      <c r="BX45" s="47"/>
      <c r="BY45" s="42">
        <v>0</v>
      </c>
      <c r="BZ45" s="33">
        <f t="shared" si="23"/>
        <v>0</v>
      </c>
      <c r="CA45" s="47"/>
      <c r="CB45" s="47">
        <v>826</v>
      </c>
      <c r="CC45" s="33">
        <f t="shared" si="24"/>
        <v>68.833333333333329</v>
      </c>
      <c r="CD45" s="47"/>
      <c r="CE45" s="11"/>
      <c r="CF45" s="33">
        <f t="shared" si="25"/>
        <v>0</v>
      </c>
      <c r="CG45" s="47">
        <v>0</v>
      </c>
      <c r="CH45" s="42">
        <v>0</v>
      </c>
      <c r="CI45" s="33">
        <f t="shared" si="26"/>
        <v>0</v>
      </c>
      <c r="CJ45" s="47"/>
      <c r="CK45" s="38">
        <v>0</v>
      </c>
      <c r="CL45" s="33">
        <f t="shared" si="27"/>
        <v>0</v>
      </c>
      <c r="CM45" s="47"/>
      <c r="CN45" s="47">
        <v>20830</v>
      </c>
      <c r="CO45" s="33">
        <f t="shared" si="28"/>
        <v>1735.8333333333333</v>
      </c>
      <c r="CP45" s="47"/>
      <c r="CQ45" s="47">
        <v>4800</v>
      </c>
      <c r="CR45" s="33">
        <f t="shared" si="29"/>
        <v>400</v>
      </c>
      <c r="CS45" s="47"/>
      <c r="CT45" s="38">
        <v>0</v>
      </c>
      <c r="CU45" s="33">
        <f t="shared" si="30"/>
        <v>0</v>
      </c>
      <c r="CV45" s="47"/>
      <c r="CW45" s="42">
        <v>0</v>
      </c>
      <c r="CX45" s="33">
        <f t="shared" si="31"/>
        <v>0</v>
      </c>
      <c r="CY45" s="47"/>
      <c r="CZ45" s="42">
        <v>0</v>
      </c>
      <c r="DA45" s="33">
        <f t="shared" si="32"/>
        <v>0</v>
      </c>
      <c r="DB45" s="47"/>
      <c r="DC45" s="47">
        <v>475</v>
      </c>
      <c r="DD45" s="33">
        <f t="shared" si="33"/>
        <v>39.583333333333336</v>
      </c>
      <c r="DE45" s="47"/>
      <c r="DF45" s="47"/>
      <c r="DG45" s="12">
        <f t="shared" si="60"/>
        <v>310056.59999999998</v>
      </c>
      <c r="DH45" s="42">
        <v>0</v>
      </c>
      <c r="DI45" s="33">
        <f t="shared" si="34"/>
        <v>0</v>
      </c>
      <c r="DJ45" s="47">
        <v>0</v>
      </c>
      <c r="DK45" s="47">
        <v>0</v>
      </c>
      <c r="DL45" s="33">
        <f t="shared" si="35"/>
        <v>0</v>
      </c>
      <c r="DM45" s="47"/>
      <c r="DN45" s="42">
        <v>0</v>
      </c>
      <c r="DO45" s="33">
        <f t="shared" si="36"/>
        <v>0</v>
      </c>
      <c r="DP45" s="47">
        <v>0</v>
      </c>
      <c r="DQ45" s="47">
        <v>0</v>
      </c>
      <c r="DR45" s="33">
        <f t="shared" si="37"/>
        <v>0</v>
      </c>
      <c r="DS45" s="47"/>
      <c r="DT45" s="42">
        <v>0</v>
      </c>
      <c r="DU45" s="33">
        <f t="shared" si="38"/>
        <v>0</v>
      </c>
      <c r="DV45" s="47">
        <v>0</v>
      </c>
      <c r="DW45" s="47">
        <v>30800</v>
      </c>
      <c r="DX45" s="33">
        <f t="shared" si="39"/>
        <v>2566.6666666666665</v>
      </c>
      <c r="DY45" s="47"/>
      <c r="DZ45" s="47"/>
      <c r="EA45" s="12">
        <f t="shared" si="61"/>
        <v>30800</v>
      </c>
      <c r="ED45" s="14"/>
      <c r="EF45" s="14"/>
      <c r="EG45" s="14"/>
      <c r="EI45" s="14"/>
    </row>
    <row r="46" spans="1:139" s="15" customFormat="1" ht="20.25" customHeight="1">
      <c r="A46" s="21">
        <v>37</v>
      </c>
      <c r="B46" s="41" t="s">
        <v>92</v>
      </c>
      <c r="C46" s="38">
        <v>8012.2</v>
      </c>
      <c r="D46" s="42">
        <v>0</v>
      </c>
      <c r="E46" s="25">
        <f t="shared" si="62"/>
        <v>39507.799999999996</v>
      </c>
      <c r="F46" s="33">
        <f t="shared" si="40"/>
        <v>3292.3166666666662</v>
      </c>
      <c r="G46" s="12" t="e">
        <f>#REF!+#REF!-DY46</f>
        <v>#REF!</v>
      </c>
      <c r="H46" s="12" t="e">
        <f t="shared" si="41"/>
        <v>#REF!</v>
      </c>
      <c r="I46" s="12" t="e">
        <f t="shared" si="42"/>
        <v>#REF!</v>
      </c>
      <c r="J46" s="12">
        <f t="shared" si="1"/>
        <v>10878.7</v>
      </c>
      <c r="K46" s="33">
        <f t="shared" si="2"/>
        <v>906.55833333333339</v>
      </c>
      <c r="L46" s="12">
        <f t="shared" si="43"/>
        <v>0</v>
      </c>
      <c r="M46" s="12">
        <f t="shared" si="44"/>
        <v>0</v>
      </c>
      <c r="N46" s="12">
        <f t="shared" si="45"/>
        <v>0</v>
      </c>
      <c r="O46" s="12">
        <f t="shared" si="3"/>
        <v>4740.2</v>
      </c>
      <c r="P46" s="33">
        <f t="shared" si="4"/>
        <v>395.01666666666665</v>
      </c>
      <c r="Q46" s="12">
        <f t="shared" si="5"/>
        <v>0</v>
      </c>
      <c r="R46" s="12">
        <f t="shared" si="46"/>
        <v>0</v>
      </c>
      <c r="S46" s="11">
        <f t="shared" si="47"/>
        <v>0</v>
      </c>
      <c r="T46" s="47">
        <v>32.700000000000003</v>
      </c>
      <c r="U46" s="33">
        <f t="shared" si="6"/>
        <v>2.7250000000000001</v>
      </c>
      <c r="V46" s="47"/>
      <c r="W46" s="12">
        <f t="shared" si="48"/>
        <v>0</v>
      </c>
      <c r="X46" s="11">
        <f t="shared" si="49"/>
        <v>0</v>
      </c>
      <c r="Y46" s="47">
        <v>1350.5</v>
      </c>
      <c r="Z46" s="33">
        <f t="shared" si="7"/>
        <v>112.54166666666667</v>
      </c>
      <c r="AA46" s="47"/>
      <c r="AB46" s="12">
        <f t="shared" si="50"/>
        <v>0</v>
      </c>
      <c r="AC46" s="11">
        <f t="shared" si="51"/>
        <v>0</v>
      </c>
      <c r="AD46" s="47">
        <v>4707.5</v>
      </c>
      <c r="AE46" s="33">
        <f t="shared" si="8"/>
        <v>392.29166666666669</v>
      </c>
      <c r="AF46" s="47"/>
      <c r="AG46" s="12">
        <f t="shared" si="52"/>
        <v>0</v>
      </c>
      <c r="AH46" s="11">
        <f t="shared" si="53"/>
        <v>0</v>
      </c>
      <c r="AI46" s="47">
        <v>198</v>
      </c>
      <c r="AJ46" s="33">
        <f t="shared" si="9"/>
        <v>16.5</v>
      </c>
      <c r="AK46" s="47"/>
      <c r="AL46" s="12">
        <f t="shared" si="54"/>
        <v>0</v>
      </c>
      <c r="AM46" s="11">
        <f t="shared" si="55"/>
        <v>0</v>
      </c>
      <c r="AN46" s="47"/>
      <c r="AO46" s="33">
        <f t="shared" si="10"/>
        <v>0</v>
      </c>
      <c r="AP46" s="47"/>
      <c r="AQ46" s="12" t="e">
        <f t="shared" si="56"/>
        <v>#DIV/0!</v>
      </c>
      <c r="AR46" s="11" t="e">
        <f t="shared" si="57"/>
        <v>#DIV/0!</v>
      </c>
      <c r="AS46" s="38">
        <v>0</v>
      </c>
      <c r="AT46" s="33">
        <f t="shared" si="11"/>
        <v>0</v>
      </c>
      <c r="AU46" s="47">
        <v>0</v>
      </c>
      <c r="AV46" s="38">
        <v>0</v>
      </c>
      <c r="AW46" s="33">
        <f t="shared" si="12"/>
        <v>0</v>
      </c>
      <c r="AX46" s="47"/>
      <c r="AY46" s="48">
        <v>28629.1</v>
      </c>
      <c r="AZ46" s="33">
        <f t="shared" si="13"/>
        <v>2385.7583333333332</v>
      </c>
      <c r="BA46" s="47"/>
      <c r="BB46" s="38">
        <v>0</v>
      </c>
      <c r="BC46" s="33">
        <f t="shared" si="14"/>
        <v>0</v>
      </c>
      <c r="BD46" s="13"/>
      <c r="BE46" s="42">
        <v>0</v>
      </c>
      <c r="BF46" s="33">
        <f t="shared" si="15"/>
        <v>0</v>
      </c>
      <c r="BG46" s="47"/>
      <c r="BH46" s="38">
        <v>0</v>
      </c>
      <c r="BI46" s="33">
        <f t="shared" si="16"/>
        <v>0</v>
      </c>
      <c r="BJ46" s="47">
        <v>0</v>
      </c>
      <c r="BK46" s="38">
        <v>0</v>
      </c>
      <c r="BL46" s="33">
        <f t="shared" si="17"/>
        <v>0</v>
      </c>
      <c r="BM46" s="47">
        <v>0</v>
      </c>
      <c r="BN46" s="12">
        <f t="shared" si="18"/>
        <v>460</v>
      </c>
      <c r="BO46" s="33">
        <f t="shared" si="19"/>
        <v>38.333333333333336</v>
      </c>
      <c r="BP46" s="12">
        <f t="shared" si="20"/>
        <v>0</v>
      </c>
      <c r="BQ46" s="12">
        <f t="shared" si="58"/>
        <v>0</v>
      </c>
      <c r="BR46" s="11">
        <f t="shared" si="59"/>
        <v>0</v>
      </c>
      <c r="BS46" s="47">
        <v>300</v>
      </c>
      <c r="BT46" s="33">
        <f t="shared" si="21"/>
        <v>25</v>
      </c>
      <c r="BU46" s="47"/>
      <c r="BV46" s="47">
        <v>0</v>
      </c>
      <c r="BW46" s="33">
        <f t="shared" si="22"/>
        <v>0</v>
      </c>
      <c r="BX46" s="47"/>
      <c r="BY46" s="42">
        <v>0</v>
      </c>
      <c r="BZ46" s="33">
        <f t="shared" si="23"/>
        <v>0</v>
      </c>
      <c r="CA46" s="47"/>
      <c r="CB46" s="47">
        <v>160</v>
      </c>
      <c r="CC46" s="33">
        <f t="shared" si="24"/>
        <v>13.333333333333334</v>
      </c>
      <c r="CD46" s="47"/>
      <c r="CE46" s="11"/>
      <c r="CF46" s="33">
        <f t="shared" si="25"/>
        <v>0</v>
      </c>
      <c r="CG46" s="47">
        <v>0</v>
      </c>
      <c r="CH46" s="42">
        <v>0</v>
      </c>
      <c r="CI46" s="33">
        <f t="shared" si="26"/>
        <v>0</v>
      </c>
      <c r="CJ46" s="47"/>
      <c r="CK46" s="38">
        <v>0</v>
      </c>
      <c r="CL46" s="33">
        <f t="shared" si="27"/>
        <v>0</v>
      </c>
      <c r="CM46" s="47"/>
      <c r="CN46" s="47">
        <v>2100</v>
      </c>
      <c r="CO46" s="33">
        <f t="shared" si="28"/>
        <v>175</v>
      </c>
      <c r="CP46" s="47"/>
      <c r="CQ46" s="47">
        <v>600</v>
      </c>
      <c r="CR46" s="33">
        <f t="shared" si="29"/>
        <v>50</v>
      </c>
      <c r="CS46" s="47"/>
      <c r="CT46" s="38">
        <v>50</v>
      </c>
      <c r="CU46" s="33">
        <f t="shared" si="30"/>
        <v>4.166666666666667</v>
      </c>
      <c r="CV46" s="47"/>
      <c r="CW46" s="42">
        <v>0</v>
      </c>
      <c r="CX46" s="33">
        <f t="shared" si="31"/>
        <v>0</v>
      </c>
      <c r="CY46" s="47"/>
      <c r="CZ46" s="42">
        <v>0</v>
      </c>
      <c r="DA46" s="33">
        <f t="shared" si="32"/>
        <v>0</v>
      </c>
      <c r="DB46" s="47"/>
      <c r="DC46" s="47">
        <v>1980</v>
      </c>
      <c r="DD46" s="33">
        <f t="shared" si="33"/>
        <v>165</v>
      </c>
      <c r="DE46" s="47"/>
      <c r="DF46" s="47"/>
      <c r="DG46" s="12">
        <f t="shared" si="60"/>
        <v>39507.799999999996</v>
      </c>
      <c r="DH46" s="42">
        <v>0</v>
      </c>
      <c r="DI46" s="33">
        <f t="shared" si="34"/>
        <v>0</v>
      </c>
      <c r="DJ46" s="47">
        <v>0</v>
      </c>
      <c r="DK46" s="47">
        <v>0</v>
      </c>
      <c r="DL46" s="33">
        <f t="shared" si="35"/>
        <v>0</v>
      </c>
      <c r="DM46" s="47"/>
      <c r="DN46" s="42">
        <v>0</v>
      </c>
      <c r="DO46" s="33">
        <f t="shared" si="36"/>
        <v>0</v>
      </c>
      <c r="DP46" s="47">
        <v>0</v>
      </c>
      <c r="DQ46" s="47">
        <v>0</v>
      </c>
      <c r="DR46" s="33">
        <f t="shared" si="37"/>
        <v>0</v>
      </c>
      <c r="DS46" s="47"/>
      <c r="DT46" s="42">
        <v>0</v>
      </c>
      <c r="DU46" s="33">
        <f t="shared" si="38"/>
        <v>0</v>
      </c>
      <c r="DV46" s="47">
        <v>0</v>
      </c>
      <c r="DW46" s="47">
        <v>2670</v>
      </c>
      <c r="DX46" s="33">
        <f t="shared" si="39"/>
        <v>222.5</v>
      </c>
      <c r="DY46" s="47"/>
      <c r="DZ46" s="47"/>
      <c r="EA46" s="12">
        <f t="shared" si="61"/>
        <v>2670</v>
      </c>
      <c r="ED46" s="14"/>
      <c r="EF46" s="14"/>
      <c r="EG46" s="14"/>
      <c r="EI46" s="14"/>
    </row>
    <row r="47" spans="1:139" s="15" customFormat="1" ht="20.25" customHeight="1">
      <c r="A47" s="21">
        <v>38</v>
      </c>
      <c r="B47" s="41" t="s">
        <v>93</v>
      </c>
      <c r="C47" s="38">
        <v>19370.900000000001</v>
      </c>
      <c r="D47" s="42">
        <v>100</v>
      </c>
      <c r="E47" s="25">
        <f t="shared" si="62"/>
        <v>26040</v>
      </c>
      <c r="F47" s="33">
        <f t="shared" si="40"/>
        <v>2170</v>
      </c>
      <c r="G47" s="12" t="e">
        <f>#REF!+#REF!-DY47</f>
        <v>#REF!</v>
      </c>
      <c r="H47" s="12" t="e">
        <f t="shared" si="41"/>
        <v>#REF!</v>
      </c>
      <c r="I47" s="12" t="e">
        <f t="shared" si="42"/>
        <v>#REF!</v>
      </c>
      <c r="J47" s="12">
        <f t="shared" si="1"/>
        <v>8515</v>
      </c>
      <c r="K47" s="33">
        <f t="shared" si="2"/>
        <v>709.58333333333337</v>
      </c>
      <c r="L47" s="12">
        <f t="shared" si="43"/>
        <v>0</v>
      </c>
      <c r="M47" s="12">
        <f t="shared" si="44"/>
        <v>0</v>
      </c>
      <c r="N47" s="12">
        <f t="shared" si="45"/>
        <v>0</v>
      </c>
      <c r="O47" s="12">
        <f t="shared" si="3"/>
        <v>3426</v>
      </c>
      <c r="P47" s="33">
        <f t="shared" si="4"/>
        <v>285.5</v>
      </c>
      <c r="Q47" s="12">
        <f t="shared" si="5"/>
        <v>0</v>
      </c>
      <c r="R47" s="12">
        <f t="shared" si="46"/>
        <v>0</v>
      </c>
      <c r="S47" s="11">
        <f t="shared" si="47"/>
        <v>0</v>
      </c>
      <c r="T47" s="47">
        <v>20</v>
      </c>
      <c r="U47" s="33">
        <f t="shared" si="6"/>
        <v>1.6666666666666667</v>
      </c>
      <c r="V47" s="47"/>
      <c r="W47" s="12">
        <f t="shared" si="48"/>
        <v>0</v>
      </c>
      <c r="X47" s="11">
        <f t="shared" si="49"/>
        <v>0</v>
      </c>
      <c r="Y47" s="47">
        <v>3300</v>
      </c>
      <c r="Z47" s="33">
        <f t="shared" si="7"/>
        <v>275</v>
      </c>
      <c r="AA47" s="47"/>
      <c r="AB47" s="12">
        <f t="shared" si="50"/>
        <v>0</v>
      </c>
      <c r="AC47" s="11">
        <f t="shared" si="51"/>
        <v>0</v>
      </c>
      <c r="AD47" s="47">
        <v>3406</v>
      </c>
      <c r="AE47" s="33">
        <f t="shared" si="8"/>
        <v>283.83333333333331</v>
      </c>
      <c r="AF47" s="47"/>
      <c r="AG47" s="12">
        <f t="shared" si="52"/>
        <v>0</v>
      </c>
      <c r="AH47" s="11">
        <f t="shared" si="53"/>
        <v>0</v>
      </c>
      <c r="AI47" s="47">
        <v>30</v>
      </c>
      <c r="AJ47" s="33">
        <f t="shared" si="9"/>
        <v>2.5</v>
      </c>
      <c r="AK47" s="47"/>
      <c r="AL47" s="12">
        <f t="shared" si="54"/>
        <v>0</v>
      </c>
      <c r="AM47" s="11">
        <f t="shared" si="55"/>
        <v>0</v>
      </c>
      <c r="AN47" s="47"/>
      <c r="AO47" s="33">
        <f t="shared" si="10"/>
        <v>0</v>
      </c>
      <c r="AP47" s="47"/>
      <c r="AQ47" s="12" t="e">
        <f t="shared" si="56"/>
        <v>#DIV/0!</v>
      </c>
      <c r="AR47" s="11" t="e">
        <f t="shared" si="57"/>
        <v>#DIV/0!</v>
      </c>
      <c r="AS47" s="38">
        <v>0</v>
      </c>
      <c r="AT47" s="33">
        <f t="shared" si="11"/>
        <v>0</v>
      </c>
      <c r="AU47" s="47">
        <v>0</v>
      </c>
      <c r="AV47" s="38">
        <v>0</v>
      </c>
      <c r="AW47" s="33">
        <f t="shared" si="12"/>
        <v>0</v>
      </c>
      <c r="AX47" s="47"/>
      <c r="AY47" s="48">
        <v>17930</v>
      </c>
      <c r="AZ47" s="33">
        <f t="shared" si="13"/>
        <v>1494.1666666666667</v>
      </c>
      <c r="BA47" s="47"/>
      <c r="BB47" s="38">
        <v>0</v>
      </c>
      <c r="BC47" s="33">
        <f t="shared" si="14"/>
        <v>0</v>
      </c>
      <c r="BD47" s="13"/>
      <c r="BE47" s="42">
        <v>0</v>
      </c>
      <c r="BF47" s="33">
        <f t="shared" si="15"/>
        <v>0</v>
      </c>
      <c r="BG47" s="47"/>
      <c r="BH47" s="38">
        <v>0</v>
      </c>
      <c r="BI47" s="33">
        <f t="shared" si="16"/>
        <v>0</v>
      </c>
      <c r="BJ47" s="47">
        <v>0</v>
      </c>
      <c r="BK47" s="38">
        <v>0</v>
      </c>
      <c r="BL47" s="33">
        <f t="shared" si="17"/>
        <v>0</v>
      </c>
      <c r="BM47" s="47">
        <v>0</v>
      </c>
      <c r="BN47" s="12">
        <f t="shared" si="18"/>
        <v>950</v>
      </c>
      <c r="BO47" s="33">
        <f t="shared" si="19"/>
        <v>79.166666666666671</v>
      </c>
      <c r="BP47" s="12">
        <f t="shared" si="20"/>
        <v>0</v>
      </c>
      <c r="BQ47" s="12">
        <f t="shared" si="58"/>
        <v>0</v>
      </c>
      <c r="BR47" s="11">
        <f t="shared" si="59"/>
        <v>0</v>
      </c>
      <c r="BS47" s="47">
        <v>600</v>
      </c>
      <c r="BT47" s="33">
        <f t="shared" si="21"/>
        <v>50</v>
      </c>
      <c r="BU47" s="47"/>
      <c r="BV47" s="47">
        <v>350</v>
      </c>
      <c r="BW47" s="33">
        <f t="shared" si="22"/>
        <v>29.166666666666668</v>
      </c>
      <c r="BX47" s="47"/>
      <c r="BY47" s="42">
        <v>0</v>
      </c>
      <c r="BZ47" s="33">
        <f t="shared" si="23"/>
        <v>0</v>
      </c>
      <c r="CA47" s="47"/>
      <c r="CB47" s="47">
        <v>0</v>
      </c>
      <c r="CC47" s="33">
        <f t="shared" si="24"/>
        <v>0</v>
      </c>
      <c r="CD47" s="47"/>
      <c r="CE47" s="11"/>
      <c r="CF47" s="33">
        <f t="shared" si="25"/>
        <v>0</v>
      </c>
      <c r="CG47" s="47">
        <v>0</v>
      </c>
      <c r="CH47" s="42">
        <v>0</v>
      </c>
      <c r="CI47" s="33">
        <f t="shared" si="26"/>
        <v>0</v>
      </c>
      <c r="CJ47" s="47"/>
      <c r="CK47" s="38">
        <v>0</v>
      </c>
      <c r="CL47" s="33">
        <f t="shared" si="27"/>
        <v>0</v>
      </c>
      <c r="CM47" s="47"/>
      <c r="CN47" s="47">
        <v>450</v>
      </c>
      <c r="CO47" s="33">
        <f t="shared" si="28"/>
        <v>37.5</v>
      </c>
      <c r="CP47" s="47"/>
      <c r="CQ47" s="47">
        <v>450</v>
      </c>
      <c r="CR47" s="33">
        <f t="shared" si="29"/>
        <v>37.5</v>
      </c>
      <c r="CS47" s="47"/>
      <c r="CT47" s="38">
        <v>0</v>
      </c>
      <c r="CU47" s="33">
        <f t="shared" si="30"/>
        <v>0</v>
      </c>
      <c r="CV47" s="47"/>
      <c r="CW47" s="42">
        <v>0</v>
      </c>
      <c r="CX47" s="33">
        <f t="shared" si="31"/>
        <v>0</v>
      </c>
      <c r="CY47" s="47"/>
      <c r="CZ47" s="42">
        <v>0</v>
      </c>
      <c r="DA47" s="33">
        <f t="shared" si="32"/>
        <v>0</v>
      </c>
      <c r="DB47" s="47"/>
      <c r="DC47" s="47">
        <v>359</v>
      </c>
      <c r="DD47" s="33">
        <f t="shared" si="33"/>
        <v>29.916666666666668</v>
      </c>
      <c r="DE47" s="47"/>
      <c r="DF47" s="47"/>
      <c r="DG47" s="12">
        <v>26040</v>
      </c>
      <c r="DH47" s="42">
        <v>0</v>
      </c>
      <c r="DI47" s="33">
        <f t="shared" si="34"/>
        <v>0</v>
      </c>
      <c r="DJ47" s="47">
        <v>0</v>
      </c>
      <c r="DK47" s="47">
        <v>0</v>
      </c>
      <c r="DL47" s="33">
        <f t="shared" si="35"/>
        <v>0</v>
      </c>
      <c r="DM47" s="47"/>
      <c r="DN47" s="42">
        <v>0</v>
      </c>
      <c r="DO47" s="33">
        <f t="shared" si="36"/>
        <v>0</v>
      </c>
      <c r="DP47" s="47">
        <v>0</v>
      </c>
      <c r="DQ47" s="47">
        <v>0</v>
      </c>
      <c r="DR47" s="33">
        <f t="shared" si="37"/>
        <v>0</v>
      </c>
      <c r="DS47" s="47"/>
      <c r="DT47" s="42">
        <v>0</v>
      </c>
      <c r="DU47" s="33">
        <f t="shared" si="38"/>
        <v>0</v>
      </c>
      <c r="DV47" s="47">
        <v>0</v>
      </c>
      <c r="DW47" s="47">
        <v>1500</v>
      </c>
      <c r="DX47" s="33">
        <f t="shared" si="39"/>
        <v>125</v>
      </c>
      <c r="DY47" s="47"/>
      <c r="DZ47" s="47"/>
      <c r="EA47" s="12">
        <f t="shared" si="61"/>
        <v>1500</v>
      </c>
      <c r="ED47" s="14"/>
      <c r="EF47" s="14"/>
      <c r="EG47" s="14"/>
      <c r="EI47" s="14"/>
    </row>
    <row r="48" spans="1:139" s="15" customFormat="1" ht="20.25" customHeight="1">
      <c r="A48" s="21">
        <v>39</v>
      </c>
      <c r="B48" s="41" t="s">
        <v>94</v>
      </c>
      <c r="C48" s="38">
        <v>380</v>
      </c>
      <c r="D48" s="42">
        <v>0</v>
      </c>
      <c r="E48" s="25">
        <f t="shared" si="62"/>
        <v>5081.7</v>
      </c>
      <c r="F48" s="33">
        <f t="shared" si="40"/>
        <v>423.47499999999997</v>
      </c>
      <c r="G48" s="12" t="e">
        <f>#REF!+#REF!-DY48</f>
        <v>#REF!</v>
      </c>
      <c r="H48" s="12" t="e">
        <f t="shared" si="41"/>
        <v>#REF!</v>
      </c>
      <c r="I48" s="12" t="e">
        <f t="shared" si="42"/>
        <v>#REF!</v>
      </c>
      <c r="J48" s="12">
        <f t="shared" si="1"/>
        <v>573.70000000000005</v>
      </c>
      <c r="K48" s="33">
        <f t="shared" si="2"/>
        <v>47.808333333333337</v>
      </c>
      <c r="L48" s="12">
        <f t="shared" si="43"/>
        <v>0</v>
      </c>
      <c r="M48" s="12">
        <f t="shared" si="44"/>
        <v>0</v>
      </c>
      <c r="N48" s="12">
        <f t="shared" si="45"/>
        <v>0</v>
      </c>
      <c r="O48" s="12">
        <f t="shared" si="3"/>
        <v>31.2</v>
      </c>
      <c r="P48" s="33">
        <f t="shared" si="4"/>
        <v>2.6</v>
      </c>
      <c r="Q48" s="12">
        <f t="shared" si="5"/>
        <v>0</v>
      </c>
      <c r="R48" s="12">
        <f t="shared" si="46"/>
        <v>0</v>
      </c>
      <c r="S48" s="11">
        <f t="shared" si="47"/>
        <v>0</v>
      </c>
      <c r="T48" s="47">
        <v>0</v>
      </c>
      <c r="U48" s="33">
        <f t="shared" si="6"/>
        <v>0</v>
      </c>
      <c r="V48" s="47"/>
      <c r="W48" s="12" t="e">
        <f t="shared" si="48"/>
        <v>#DIV/0!</v>
      </c>
      <c r="X48" s="11" t="e">
        <f t="shared" si="49"/>
        <v>#DIV/0!</v>
      </c>
      <c r="Y48" s="47">
        <v>142.5</v>
      </c>
      <c r="Z48" s="33">
        <f t="shared" si="7"/>
        <v>11.875</v>
      </c>
      <c r="AA48" s="47"/>
      <c r="AB48" s="12">
        <f t="shared" si="50"/>
        <v>0</v>
      </c>
      <c r="AC48" s="11">
        <f t="shared" si="51"/>
        <v>0</v>
      </c>
      <c r="AD48" s="47">
        <v>31.2</v>
      </c>
      <c r="AE48" s="33">
        <f t="shared" si="8"/>
        <v>2.6</v>
      </c>
      <c r="AF48" s="47"/>
      <c r="AG48" s="12">
        <f t="shared" si="52"/>
        <v>0</v>
      </c>
      <c r="AH48" s="11">
        <f t="shared" si="53"/>
        <v>0</v>
      </c>
      <c r="AI48" s="47">
        <v>0</v>
      </c>
      <c r="AJ48" s="33">
        <f t="shared" si="9"/>
        <v>0</v>
      </c>
      <c r="AK48" s="47"/>
      <c r="AL48" s="12" t="e">
        <f t="shared" si="54"/>
        <v>#DIV/0!</v>
      </c>
      <c r="AM48" s="11" t="e">
        <f t="shared" si="55"/>
        <v>#DIV/0!</v>
      </c>
      <c r="AN48" s="47"/>
      <c r="AO48" s="33">
        <f t="shared" si="10"/>
        <v>0</v>
      </c>
      <c r="AP48" s="47"/>
      <c r="AQ48" s="12" t="e">
        <f t="shared" si="56"/>
        <v>#DIV/0!</v>
      </c>
      <c r="AR48" s="11" t="e">
        <f t="shared" si="57"/>
        <v>#DIV/0!</v>
      </c>
      <c r="AS48" s="38">
        <v>0</v>
      </c>
      <c r="AT48" s="33">
        <f t="shared" si="11"/>
        <v>0</v>
      </c>
      <c r="AU48" s="47">
        <v>0</v>
      </c>
      <c r="AV48" s="38">
        <v>0</v>
      </c>
      <c r="AW48" s="33">
        <f t="shared" si="12"/>
        <v>0</v>
      </c>
      <c r="AX48" s="47"/>
      <c r="AY48" s="48">
        <v>4508</v>
      </c>
      <c r="AZ48" s="33">
        <f t="shared" si="13"/>
        <v>375.66666666666669</v>
      </c>
      <c r="BA48" s="47"/>
      <c r="BB48" s="38">
        <v>0</v>
      </c>
      <c r="BC48" s="33">
        <f t="shared" si="14"/>
        <v>0</v>
      </c>
      <c r="BD48" s="13"/>
      <c r="BE48" s="42">
        <v>0</v>
      </c>
      <c r="BF48" s="33">
        <f t="shared" si="15"/>
        <v>0</v>
      </c>
      <c r="BG48" s="47"/>
      <c r="BH48" s="38">
        <v>0</v>
      </c>
      <c r="BI48" s="33">
        <f t="shared" si="16"/>
        <v>0</v>
      </c>
      <c r="BJ48" s="47">
        <v>0</v>
      </c>
      <c r="BK48" s="38">
        <v>0</v>
      </c>
      <c r="BL48" s="33">
        <f t="shared" si="17"/>
        <v>0</v>
      </c>
      <c r="BM48" s="47">
        <v>0</v>
      </c>
      <c r="BN48" s="12">
        <f t="shared" si="18"/>
        <v>400</v>
      </c>
      <c r="BO48" s="33">
        <f t="shared" si="19"/>
        <v>33.333333333333336</v>
      </c>
      <c r="BP48" s="12">
        <f t="shared" si="20"/>
        <v>0</v>
      </c>
      <c r="BQ48" s="12">
        <f t="shared" si="58"/>
        <v>0</v>
      </c>
      <c r="BR48" s="11">
        <f t="shared" si="59"/>
        <v>0</v>
      </c>
      <c r="BS48" s="47">
        <v>400</v>
      </c>
      <c r="BT48" s="33">
        <f t="shared" si="21"/>
        <v>33.333333333333336</v>
      </c>
      <c r="BU48" s="47"/>
      <c r="BV48" s="47">
        <v>0</v>
      </c>
      <c r="BW48" s="33">
        <f t="shared" si="22"/>
        <v>0</v>
      </c>
      <c r="BX48" s="47"/>
      <c r="BY48" s="42">
        <v>0</v>
      </c>
      <c r="BZ48" s="33">
        <f t="shared" si="23"/>
        <v>0</v>
      </c>
      <c r="CA48" s="47"/>
      <c r="CB48" s="47">
        <v>0</v>
      </c>
      <c r="CC48" s="33">
        <f t="shared" si="24"/>
        <v>0</v>
      </c>
      <c r="CD48" s="47"/>
      <c r="CE48" s="11"/>
      <c r="CF48" s="33">
        <f t="shared" si="25"/>
        <v>0</v>
      </c>
      <c r="CG48" s="47">
        <v>0</v>
      </c>
      <c r="CH48" s="42">
        <v>0</v>
      </c>
      <c r="CI48" s="33">
        <f t="shared" si="26"/>
        <v>0</v>
      </c>
      <c r="CJ48" s="47"/>
      <c r="CK48" s="38">
        <v>0</v>
      </c>
      <c r="CL48" s="33">
        <f t="shared" si="27"/>
        <v>0</v>
      </c>
      <c r="CM48" s="47"/>
      <c r="CN48" s="47">
        <v>0</v>
      </c>
      <c r="CO48" s="33">
        <f t="shared" si="28"/>
        <v>0</v>
      </c>
      <c r="CP48" s="47"/>
      <c r="CQ48" s="47">
        <v>0</v>
      </c>
      <c r="CR48" s="33">
        <f t="shared" si="29"/>
        <v>0</v>
      </c>
      <c r="CS48" s="47"/>
      <c r="CT48" s="38">
        <v>0</v>
      </c>
      <c r="CU48" s="33">
        <f t="shared" si="30"/>
        <v>0</v>
      </c>
      <c r="CV48" s="47"/>
      <c r="CW48" s="42">
        <v>0</v>
      </c>
      <c r="CX48" s="33">
        <f t="shared" si="31"/>
        <v>0</v>
      </c>
      <c r="CY48" s="47"/>
      <c r="CZ48" s="42">
        <v>0</v>
      </c>
      <c r="DA48" s="33">
        <f t="shared" si="32"/>
        <v>0</v>
      </c>
      <c r="DB48" s="47"/>
      <c r="DC48" s="47">
        <v>0</v>
      </c>
      <c r="DD48" s="33">
        <f t="shared" si="33"/>
        <v>0</v>
      </c>
      <c r="DE48" s="47"/>
      <c r="DF48" s="47"/>
      <c r="DG48" s="12">
        <f t="shared" si="60"/>
        <v>5081.7</v>
      </c>
      <c r="DH48" s="42">
        <v>0</v>
      </c>
      <c r="DI48" s="33">
        <f t="shared" si="34"/>
        <v>0</v>
      </c>
      <c r="DJ48" s="47">
        <v>0</v>
      </c>
      <c r="DK48" s="47">
        <v>0</v>
      </c>
      <c r="DL48" s="33">
        <f t="shared" si="35"/>
        <v>0</v>
      </c>
      <c r="DM48" s="47"/>
      <c r="DN48" s="42">
        <v>0</v>
      </c>
      <c r="DO48" s="33">
        <f t="shared" si="36"/>
        <v>0</v>
      </c>
      <c r="DP48" s="47">
        <v>0</v>
      </c>
      <c r="DQ48" s="47">
        <v>0</v>
      </c>
      <c r="DR48" s="33">
        <f t="shared" si="37"/>
        <v>0</v>
      </c>
      <c r="DS48" s="47"/>
      <c r="DT48" s="42">
        <v>0</v>
      </c>
      <c r="DU48" s="33">
        <f t="shared" si="38"/>
        <v>0</v>
      </c>
      <c r="DV48" s="47">
        <v>0</v>
      </c>
      <c r="DW48" s="47">
        <v>500</v>
      </c>
      <c r="DX48" s="33">
        <f t="shared" si="39"/>
        <v>41.666666666666664</v>
      </c>
      <c r="DY48" s="47"/>
      <c r="DZ48" s="47"/>
      <c r="EA48" s="12">
        <f t="shared" si="61"/>
        <v>500</v>
      </c>
      <c r="ED48" s="14"/>
      <c r="EF48" s="14"/>
      <c r="EG48" s="14"/>
      <c r="EI48" s="14"/>
    </row>
    <row r="49" spans="1:139" s="15" customFormat="1" ht="20.25" customHeight="1">
      <c r="A49" s="21">
        <v>40</v>
      </c>
      <c r="B49" s="43" t="s">
        <v>95</v>
      </c>
      <c r="C49" s="38">
        <v>763.5</v>
      </c>
      <c r="D49" s="42">
        <v>0</v>
      </c>
      <c r="E49" s="25">
        <f t="shared" si="62"/>
        <v>6020.3</v>
      </c>
      <c r="F49" s="33">
        <f t="shared" si="40"/>
        <v>501.69166666666666</v>
      </c>
      <c r="G49" s="12" t="e">
        <f>#REF!+#REF!-DY49</f>
        <v>#REF!</v>
      </c>
      <c r="H49" s="12" t="e">
        <f t="shared" si="41"/>
        <v>#REF!</v>
      </c>
      <c r="I49" s="12" t="e">
        <f t="shared" si="42"/>
        <v>#REF!</v>
      </c>
      <c r="J49" s="12">
        <f t="shared" si="1"/>
        <v>1922.8</v>
      </c>
      <c r="K49" s="33">
        <f t="shared" si="2"/>
        <v>160.23333333333332</v>
      </c>
      <c r="L49" s="12">
        <f t="shared" si="43"/>
        <v>0</v>
      </c>
      <c r="M49" s="12">
        <f t="shared" si="44"/>
        <v>0</v>
      </c>
      <c r="N49" s="12">
        <f t="shared" si="45"/>
        <v>0</v>
      </c>
      <c r="O49" s="12">
        <f t="shared" si="3"/>
        <v>222.8</v>
      </c>
      <c r="P49" s="33">
        <f t="shared" si="4"/>
        <v>18.566666666666666</v>
      </c>
      <c r="Q49" s="12">
        <f t="shared" si="5"/>
        <v>0</v>
      </c>
      <c r="R49" s="12">
        <f t="shared" si="46"/>
        <v>0</v>
      </c>
      <c r="S49" s="11">
        <f t="shared" si="47"/>
        <v>0</v>
      </c>
      <c r="T49" s="47">
        <v>2.8</v>
      </c>
      <c r="U49" s="33">
        <f t="shared" si="6"/>
        <v>0.23333333333333331</v>
      </c>
      <c r="V49" s="47"/>
      <c r="W49" s="12">
        <f t="shared" si="48"/>
        <v>0</v>
      </c>
      <c r="X49" s="11">
        <f t="shared" si="49"/>
        <v>0</v>
      </c>
      <c r="Y49" s="47">
        <v>200</v>
      </c>
      <c r="Z49" s="33">
        <f t="shared" si="7"/>
        <v>16.666666666666668</v>
      </c>
      <c r="AA49" s="47"/>
      <c r="AB49" s="12">
        <f t="shared" si="50"/>
        <v>0</v>
      </c>
      <c r="AC49" s="11">
        <f t="shared" si="51"/>
        <v>0</v>
      </c>
      <c r="AD49" s="47">
        <v>220</v>
      </c>
      <c r="AE49" s="33">
        <f t="shared" si="8"/>
        <v>18.333333333333332</v>
      </c>
      <c r="AF49" s="47"/>
      <c r="AG49" s="12">
        <f t="shared" si="52"/>
        <v>0</v>
      </c>
      <c r="AH49" s="11">
        <f t="shared" si="53"/>
        <v>0</v>
      </c>
      <c r="AI49" s="47">
        <v>0</v>
      </c>
      <c r="AJ49" s="33">
        <f t="shared" si="9"/>
        <v>0</v>
      </c>
      <c r="AK49" s="47"/>
      <c r="AL49" s="12" t="e">
        <f t="shared" si="54"/>
        <v>#DIV/0!</v>
      </c>
      <c r="AM49" s="11" t="e">
        <f t="shared" si="55"/>
        <v>#DIV/0!</v>
      </c>
      <c r="AN49" s="47"/>
      <c r="AO49" s="33">
        <f t="shared" si="10"/>
        <v>0</v>
      </c>
      <c r="AP49" s="47"/>
      <c r="AQ49" s="12" t="e">
        <f t="shared" si="56"/>
        <v>#DIV/0!</v>
      </c>
      <c r="AR49" s="11" t="e">
        <f t="shared" si="57"/>
        <v>#DIV/0!</v>
      </c>
      <c r="AS49" s="38">
        <v>0</v>
      </c>
      <c r="AT49" s="33">
        <f t="shared" si="11"/>
        <v>0</v>
      </c>
      <c r="AU49" s="47">
        <v>0</v>
      </c>
      <c r="AV49" s="38">
        <v>0</v>
      </c>
      <c r="AW49" s="33">
        <f t="shared" si="12"/>
        <v>0</v>
      </c>
      <c r="AX49" s="47"/>
      <c r="AY49" s="48">
        <v>4097.5</v>
      </c>
      <c r="AZ49" s="33">
        <f t="shared" si="13"/>
        <v>341.45833333333331</v>
      </c>
      <c r="BA49" s="47"/>
      <c r="BB49" s="38">
        <v>0</v>
      </c>
      <c r="BC49" s="33">
        <f t="shared" si="14"/>
        <v>0</v>
      </c>
      <c r="BD49" s="13"/>
      <c r="BE49" s="42">
        <v>0</v>
      </c>
      <c r="BF49" s="33">
        <f t="shared" si="15"/>
        <v>0</v>
      </c>
      <c r="BG49" s="47"/>
      <c r="BH49" s="38">
        <v>0</v>
      </c>
      <c r="BI49" s="33">
        <f t="shared" si="16"/>
        <v>0</v>
      </c>
      <c r="BJ49" s="47">
        <v>0</v>
      </c>
      <c r="BK49" s="38">
        <v>0</v>
      </c>
      <c r="BL49" s="33">
        <f t="shared" si="17"/>
        <v>0</v>
      </c>
      <c r="BM49" s="47">
        <v>0</v>
      </c>
      <c r="BN49" s="12">
        <f t="shared" si="18"/>
        <v>1300</v>
      </c>
      <c r="BO49" s="33">
        <f t="shared" si="19"/>
        <v>108.33333333333333</v>
      </c>
      <c r="BP49" s="12">
        <f t="shared" si="20"/>
        <v>0</v>
      </c>
      <c r="BQ49" s="12">
        <f t="shared" si="58"/>
        <v>0</v>
      </c>
      <c r="BR49" s="11">
        <f t="shared" si="59"/>
        <v>0</v>
      </c>
      <c r="BS49" s="47">
        <v>1300</v>
      </c>
      <c r="BT49" s="33">
        <f t="shared" si="21"/>
        <v>108.33333333333333</v>
      </c>
      <c r="BU49" s="47"/>
      <c r="BV49" s="47">
        <v>0</v>
      </c>
      <c r="BW49" s="33">
        <f t="shared" si="22"/>
        <v>0</v>
      </c>
      <c r="BX49" s="47"/>
      <c r="BY49" s="42">
        <v>0</v>
      </c>
      <c r="BZ49" s="33">
        <f t="shared" si="23"/>
        <v>0</v>
      </c>
      <c r="CA49" s="47"/>
      <c r="CB49" s="47">
        <v>0</v>
      </c>
      <c r="CC49" s="33">
        <f t="shared" si="24"/>
        <v>0</v>
      </c>
      <c r="CD49" s="47"/>
      <c r="CE49" s="11"/>
      <c r="CF49" s="33">
        <f t="shared" si="25"/>
        <v>0</v>
      </c>
      <c r="CG49" s="47">
        <v>0</v>
      </c>
      <c r="CH49" s="42">
        <v>0</v>
      </c>
      <c r="CI49" s="33">
        <f t="shared" si="26"/>
        <v>0</v>
      </c>
      <c r="CJ49" s="47"/>
      <c r="CK49" s="38">
        <v>0</v>
      </c>
      <c r="CL49" s="33">
        <f t="shared" si="27"/>
        <v>0</v>
      </c>
      <c r="CM49" s="47"/>
      <c r="CN49" s="47">
        <v>200</v>
      </c>
      <c r="CO49" s="33">
        <f t="shared" si="28"/>
        <v>16.666666666666668</v>
      </c>
      <c r="CP49" s="47"/>
      <c r="CQ49" s="47">
        <v>100</v>
      </c>
      <c r="CR49" s="33">
        <f t="shared" si="29"/>
        <v>8.3333333333333339</v>
      </c>
      <c r="CS49" s="47"/>
      <c r="CT49" s="38">
        <v>0</v>
      </c>
      <c r="CU49" s="33">
        <f t="shared" si="30"/>
        <v>0</v>
      </c>
      <c r="CV49" s="47"/>
      <c r="CW49" s="42">
        <v>0</v>
      </c>
      <c r="CX49" s="33">
        <f t="shared" si="31"/>
        <v>0</v>
      </c>
      <c r="CY49" s="47"/>
      <c r="CZ49" s="42">
        <v>0</v>
      </c>
      <c r="DA49" s="33">
        <f t="shared" si="32"/>
        <v>0</v>
      </c>
      <c r="DB49" s="47"/>
      <c r="DC49" s="47">
        <v>0</v>
      </c>
      <c r="DD49" s="33">
        <f t="shared" si="33"/>
        <v>0</v>
      </c>
      <c r="DE49" s="47"/>
      <c r="DF49" s="47"/>
      <c r="DG49" s="12">
        <f t="shared" si="60"/>
        <v>6020.3</v>
      </c>
      <c r="DH49" s="42">
        <v>0</v>
      </c>
      <c r="DI49" s="33">
        <f t="shared" si="34"/>
        <v>0</v>
      </c>
      <c r="DJ49" s="47">
        <v>0</v>
      </c>
      <c r="DK49" s="47">
        <v>0</v>
      </c>
      <c r="DL49" s="33">
        <f t="shared" si="35"/>
        <v>0</v>
      </c>
      <c r="DM49" s="47"/>
      <c r="DN49" s="42">
        <v>0</v>
      </c>
      <c r="DO49" s="33">
        <f t="shared" si="36"/>
        <v>0</v>
      </c>
      <c r="DP49" s="47">
        <v>0</v>
      </c>
      <c r="DQ49" s="47">
        <v>0</v>
      </c>
      <c r="DR49" s="33">
        <f t="shared" si="37"/>
        <v>0</v>
      </c>
      <c r="DS49" s="47"/>
      <c r="DT49" s="42">
        <v>0</v>
      </c>
      <c r="DU49" s="33">
        <f t="shared" si="38"/>
        <v>0</v>
      </c>
      <c r="DV49" s="47">
        <v>0</v>
      </c>
      <c r="DW49" s="47">
        <v>300</v>
      </c>
      <c r="DX49" s="33">
        <f t="shared" si="39"/>
        <v>25</v>
      </c>
      <c r="DY49" s="47"/>
      <c r="DZ49" s="47"/>
      <c r="EA49" s="12">
        <f t="shared" si="61"/>
        <v>300</v>
      </c>
      <c r="ED49" s="14"/>
      <c r="EF49" s="14"/>
      <c r="EG49" s="14"/>
      <c r="EI49" s="14"/>
    </row>
    <row r="50" spans="1:139" s="15" customFormat="1" ht="20.25" customHeight="1">
      <c r="A50" s="21">
        <v>41</v>
      </c>
      <c r="B50" s="41" t="s">
        <v>96</v>
      </c>
      <c r="C50" s="38">
        <v>732.3</v>
      </c>
      <c r="D50" s="42">
        <v>0</v>
      </c>
      <c r="E50" s="25">
        <f t="shared" si="62"/>
        <v>5380.08</v>
      </c>
      <c r="F50" s="33">
        <f t="shared" si="40"/>
        <v>448.34</v>
      </c>
      <c r="G50" s="12" t="e">
        <f>#REF!+#REF!-DY50</f>
        <v>#REF!</v>
      </c>
      <c r="H50" s="12" t="e">
        <f t="shared" si="41"/>
        <v>#REF!</v>
      </c>
      <c r="I50" s="12" t="e">
        <f t="shared" si="42"/>
        <v>#REF!</v>
      </c>
      <c r="J50" s="12">
        <f t="shared" si="1"/>
        <v>855.90000000000009</v>
      </c>
      <c r="K50" s="33">
        <f t="shared" si="2"/>
        <v>71.325000000000003</v>
      </c>
      <c r="L50" s="12">
        <f t="shared" si="43"/>
        <v>0</v>
      </c>
      <c r="M50" s="12">
        <f t="shared" si="44"/>
        <v>0</v>
      </c>
      <c r="N50" s="12">
        <f t="shared" si="45"/>
        <v>0</v>
      </c>
      <c r="O50" s="12">
        <f t="shared" si="3"/>
        <v>185.9</v>
      </c>
      <c r="P50" s="33">
        <f t="shared" si="4"/>
        <v>15.491666666666667</v>
      </c>
      <c r="Q50" s="12">
        <f t="shared" si="5"/>
        <v>0</v>
      </c>
      <c r="R50" s="12">
        <f t="shared" si="46"/>
        <v>0</v>
      </c>
      <c r="S50" s="11">
        <f t="shared" si="47"/>
        <v>0</v>
      </c>
      <c r="T50" s="47">
        <v>2.6</v>
      </c>
      <c r="U50" s="33">
        <f t="shared" si="6"/>
        <v>0.21666666666666667</v>
      </c>
      <c r="V50" s="47"/>
      <c r="W50" s="12">
        <f t="shared" si="48"/>
        <v>0</v>
      </c>
      <c r="X50" s="11">
        <f t="shared" si="49"/>
        <v>0</v>
      </c>
      <c r="Y50" s="47">
        <v>410</v>
      </c>
      <c r="Z50" s="33">
        <f t="shared" si="7"/>
        <v>34.166666666666664</v>
      </c>
      <c r="AA50" s="47"/>
      <c r="AB50" s="12">
        <f t="shared" si="50"/>
        <v>0</v>
      </c>
      <c r="AC50" s="11">
        <f t="shared" si="51"/>
        <v>0</v>
      </c>
      <c r="AD50" s="47">
        <v>183.3</v>
      </c>
      <c r="AE50" s="33">
        <f t="shared" si="8"/>
        <v>15.275</v>
      </c>
      <c r="AF50" s="47"/>
      <c r="AG50" s="12">
        <f t="shared" si="52"/>
        <v>0</v>
      </c>
      <c r="AH50" s="11">
        <f t="shared" si="53"/>
        <v>0</v>
      </c>
      <c r="AI50" s="47">
        <v>0</v>
      </c>
      <c r="AJ50" s="33">
        <f t="shared" si="9"/>
        <v>0</v>
      </c>
      <c r="AK50" s="47"/>
      <c r="AL50" s="12" t="e">
        <f t="shared" si="54"/>
        <v>#DIV/0!</v>
      </c>
      <c r="AM50" s="11" t="e">
        <f t="shared" si="55"/>
        <v>#DIV/0!</v>
      </c>
      <c r="AN50" s="47"/>
      <c r="AO50" s="33">
        <f t="shared" si="10"/>
        <v>0</v>
      </c>
      <c r="AP50" s="47"/>
      <c r="AQ50" s="12" t="e">
        <f t="shared" si="56"/>
        <v>#DIV/0!</v>
      </c>
      <c r="AR50" s="11" t="e">
        <f t="shared" si="57"/>
        <v>#DIV/0!</v>
      </c>
      <c r="AS50" s="38">
        <v>0</v>
      </c>
      <c r="AT50" s="33">
        <f t="shared" si="11"/>
        <v>0</v>
      </c>
      <c r="AU50" s="47">
        <v>0</v>
      </c>
      <c r="AV50" s="38">
        <v>0</v>
      </c>
      <c r="AW50" s="33">
        <f t="shared" si="12"/>
        <v>0</v>
      </c>
      <c r="AX50" s="47"/>
      <c r="AY50" s="48">
        <v>4524.18</v>
      </c>
      <c r="AZ50" s="33">
        <f t="shared" si="13"/>
        <v>377.01500000000004</v>
      </c>
      <c r="BA50" s="47"/>
      <c r="BB50" s="38">
        <v>0</v>
      </c>
      <c r="BC50" s="33">
        <f t="shared" si="14"/>
        <v>0</v>
      </c>
      <c r="BD50" s="13"/>
      <c r="BE50" s="42">
        <v>0</v>
      </c>
      <c r="BF50" s="33">
        <f t="shared" si="15"/>
        <v>0</v>
      </c>
      <c r="BG50" s="47"/>
      <c r="BH50" s="38">
        <v>0</v>
      </c>
      <c r="BI50" s="33">
        <f t="shared" si="16"/>
        <v>0</v>
      </c>
      <c r="BJ50" s="47">
        <v>0</v>
      </c>
      <c r="BK50" s="38">
        <v>0</v>
      </c>
      <c r="BL50" s="33">
        <f t="shared" si="17"/>
        <v>0</v>
      </c>
      <c r="BM50" s="47">
        <v>0</v>
      </c>
      <c r="BN50" s="12">
        <f t="shared" si="18"/>
        <v>260</v>
      </c>
      <c r="BO50" s="33">
        <f t="shared" si="19"/>
        <v>21.666666666666668</v>
      </c>
      <c r="BP50" s="12">
        <f t="shared" si="20"/>
        <v>0</v>
      </c>
      <c r="BQ50" s="12">
        <f t="shared" si="58"/>
        <v>0</v>
      </c>
      <c r="BR50" s="11">
        <f t="shared" si="59"/>
        <v>0</v>
      </c>
      <c r="BS50" s="47">
        <v>260</v>
      </c>
      <c r="BT50" s="33">
        <f t="shared" si="21"/>
        <v>21.666666666666668</v>
      </c>
      <c r="BU50" s="47"/>
      <c r="BV50" s="47">
        <v>0</v>
      </c>
      <c r="BW50" s="33">
        <f t="shared" si="22"/>
        <v>0</v>
      </c>
      <c r="BX50" s="47"/>
      <c r="BY50" s="42">
        <v>0</v>
      </c>
      <c r="BZ50" s="33">
        <f t="shared" si="23"/>
        <v>0</v>
      </c>
      <c r="CA50" s="47"/>
      <c r="CB50" s="47">
        <v>0</v>
      </c>
      <c r="CC50" s="33">
        <f t="shared" si="24"/>
        <v>0</v>
      </c>
      <c r="CD50" s="47"/>
      <c r="CE50" s="11"/>
      <c r="CF50" s="33">
        <f t="shared" si="25"/>
        <v>0</v>
      </c>
      <c r="CG50" s="47">
        <v>0</v>
      </c>
      <c r="CH50" s="42">
        <v>0</v>
      </c>
      <c r="CI50" s="33">
        <f t="shared" si="26"/>
        <v>0</v>
      </c>
      <c r="CJ50" s="47"/>
      <c r="CK50" s="38">
        <v>0</v>
      </c>
      <c r="CL50" s="33">
        <f t="shared" si="27"/>
        <v>0</v>
      </c>
      <c r="CM50" s="47"/>
      <c r="CN50" s="47">
        <v>0</v>
      </c>
      <c r="CO50" s="33">
        <f t="shared" si="28"/>
        <v>0</v>
      </c>
      <c r="CP50" s="47"/>
      <c r="CQ50" s="47">
        <v>0</v>
      </c>
      <c r="CR50" s="33">
        <f t="shared" si="29"/>
        <v>0</v>
      </c>
      <c r="CS50" s="47"/>
      <c r="CT50" s="38">
        <v>0</v>
      </c>
      <c r="CU50" s="33">
        <f t="shared" si="30"/>
        <v>0</v>
      </c>
      <c r="CV50" s="47"/>
      <c r="CW50" s="42">
        <v>0</v>
      </c>
      <c r="CX50" s="33">
        <f t="shared" si="31"/>
        <v>0</v>
      </c>
      <c r="CY50" s="47"/>
      <c r="CZ50" s="42">
        <v>0</v>
      </c>
      <c r="DA50" s="33">
        <f t="shared" si="32"/>
        <v>0</v>
      </c>
      <c r="DB50" s="47"/>
      <c r="DC50" s="47">
        <v>0</v>
      </c>
      <c r="DD50" s="33">
        <f t="shared" si="33"/>
        <v>0</v>
      </c>
      <c r="DE50" s="47"/>
      <c r="DF50" s="47"/>
      <c r="DG50" s="12">
        <f t="shared" si="60"/>
        <v>5380.08</v>
      </c>
      <c r="DH50" s="42">
        <v>0</v>
      </c>
      <c r="DI50" s="33">
        <f t="shared" si="34"/>
        <v>0</v>
      </c>
      <c r="DJ50" s="47">
        <v>0</v>
      </c>
      <c r="DK50" s="47">
        <v>0</v>
      </c>
      <c r="DL50" s="33">
        <f t="shared" si="35"/>
        <v>0</v>
      </c>
      <c r="DM50" s="47"/>
      <c r="DN50" s="42">
        <v>0</v>
      </c>
      <c r="DO50" s="33">
        <f t="shared" si="36"/>
        <v>0</v>
      </c>
      <c r="DP50" s="47">
        <v>0</v>
      </c>
      <c r="DQ50" s="47">
        <v>0</v>
      </c>
      <c r="DR50" s="33">
        <f t="shared" si="37"/>
        <v>0</v>
      </c>
      <c r="DS50" s="47"/>
      <c r="DT50" s="42">
        <v>0</v>
      </c>
      <c r="DU50" s="33">
        <f t="shared" si="38"/>
        <v>0</v>
      </c>
      <c r="DV50" s="47">
        <v>0</v>
      </c>
      <c r="DW50" s="47">
        <v>270</v>
      </c>
      <c r="DX50" s="33">
        <f t="shared" si="39"/>
        <v>22.5</v>
      </c>
      <c r="DY50" s="47"/>
      <c r="DZ50" s="47"/>
      <c r="EA50" s="12">
        <f t="shared" si="61"/>
        <v>270</v>
      </c>
      <c r="ED50" s="14"/>
      <c r="EF50" s="14"/>
      <c r="EG50" s="14"/>
      <c r="EI50" s="14"/>
    </row>
    <row r="51" spans="1:139" s="15" customFormat="1" ht="20.25" customHeight="1">
      <c r="A51" s="21">
        <v>42</v>
      </c>
      <c r="B51" s="41" t="s">
        <v>97</v>
      </c>
      <c r="C51" s="38">
        <v>3584.5</v>
      </c>
      <c r="D51" s="42">
        <v>0</v>
      </c>
      <c r="E51" s="25">
        <f t="shared" si="62"/>
        <v>13205.599999999999</v>
      </c>
      <c r="F51" s="33">
        <f t="shared" si="40"/>
        <v>1100.4666666666665</v>
      </c>
      <c r="G51" s="12" t="e">
        <f>#REF!+#REF!-DY51</f>
        <v>#REF!</v>
      </c>
      <c r="H51" s="12" t="e">
        <f t="shared" si="41"/>
        <v>#REF!</v>
      </c>
      <c r="I51" s="12" t="e">
        <f t="shared" si="42"/>
        <v>#REF!</v>
      </c>
      <c r="J51" s="12">
        <f t="shared" si="1"/>
        <v>2574.3000000000002</v>
      </c>
      <c r="K51" s="33">
        <f t="shared" si="2"/>
        <v>214.52500000000001</v>
      </c>
      <c r="L51" s="12">
        <f t="shared" si="43"/>
        <v>0</v>
      </c>
      <c r="M51" s="12">
        <f t="shared" si="44"/>
        <v>0</v>
      </c>
      <c r="N51" s="12">
        <f t="shared" si="45"/>
        <v>0</v>
      </c>
      <c r="O51" s="12">
        <f t="shared" si="3"/>
        <v>1618.7</v>
      </c>
      <c r="P51" s="33">
        <f t="shared" si="4"/>
        <v>134.89166666666668</v>
      </c>
      <c r="Q51" s="12">
        <f t="shared" si="5"/>
        <v>0</v>
      </c>
      <c r="R51" s="12">
        <f t="shared" si="46"/>
        <v>0</v>
      </c>
      <c r="S51" s="11">
        <f t="shared" si="47"/>
        <v>0</v>
      </c>
      <c r="T51" s="47">
        <v>0</v>
      </c>
      <c r="U51" s="33">
        <f t="shared" si="6"/>
        <v>0</v>
      </c>
      <c r="V51" s="47"/>
      <c r="W51" s="12" t="e">
        <f t="shared" si="48"/>
        <v>#DIV/0!</v>
      </c>
      <c r="X51" s="11" t="e">
        <f t="shared" si="49"/>
        <v>#DIV/0!</v>
      </c>
      <c r="Y51" s="47">
        <v>915.6</v>
      </c>
      <c r="Z51" s="33">
        <f t="shared" si="7"/>
        <v>76.3</v>
      </c>
      <c r="AA51" s="47"/>
      <c r="AB51" s="12">
        <f t="shared" si="50"/>
        <v>0</v>
      </c>
      <c r="AC51" s="11">
        <f t="shared" si="51"/>
        <v>0</v>
      </c>
      <c r="AD51" s="47">
        <v>1618.7</v>
      </c>
      <c r="AE51" s="33">
        <f t="shared" si="8"/>
        <v>134.89166666666668</v>
      </c>
      <c r="AF51" s="47"/>
      <c r="AG51" s="12">
        <f t="shared" si="52"/>
        <v>0</v>
      </c>
      <c r="AH51" s="11">
        <f t="shared" si="53"/>
        <v>0</v>
      </c>
      <c r="AI51" s="47">
        <v>40</v>
      </c>
      <c r="AJ51" s="33">
        <f t="shared" si="9"/>
        <v>3.3333333333333335</v>
      </c>
      <c r="AK51" s="47"/>
      <c r="AL51" s="12">
        <f t="shared" si="54"/>
        <v>0</v>
      </c>
      <c r="AM51" s="11">
        <f t="shared" si="55"/>
        <v>0</v>
      </c>
      <c r="AN51" s="47"/>
      <c r="AO51" s="33">
        <f t="shared" si="10"/>
        <v>0</v>
      </c>
      <c r="AP51" s="47"/>
      <c r="AQ51" s="12" t="e">
        <f t="shared" si="56"/>
        <v>#DIV/0!</v>
      </c>
      <c r="AR51" s="11" t="e">
        <f t="shared" si="57"/>
        <v>#DIV/0!</v>
      </c>
      <c r="AS51" s="38">
        <v>0</v>
      </c>
      <c r="AT51" s="33">
        <f t="shared" si="11"/>
        <v>0</v>
      </c>
      <c r="AU51" s="47">
        <v>0</v>
      </c>
      <c r="AV51" s="38">
        <v>0</v>
      </c>
      <c r="AW51" s="33">
        <f t="shared" si="12"/>
        <v>0</v>
      </c>
      <c r="AX51" s="47"/>
      <c r="AY51" s="48">
        <v>10631.3</v>
      </c>
      <c r="AZ51" s="33">
        <f t="shared" si="13"/>
        <v>885.94166666666661</v>
      </c>
      <c r="BA51" s="47"/>
      <c r="BB51" s="38">
        <v>0</v>
      </c>
      <c r="BC51" s="33">
        <f t="shared" si="14"/>
        <v>0</v>
      </c>
      <c r="BD51" s="13"/>
      <c r="BE51" s="42">
        <v>0</v>
      </c>
      <c r="BF51" s="33">
        <f t="shared" si="15"/>
        <v>0</v>
      </c>
      <c r="BG51" s="47"/>
      <c r="BH51" s="38">
        <v>0</v>
      </c>
      <c r="BI51" s="33">
        <f t="shared" si="16"/>
        <v>0</v>
      </c>
      <c r="BJ51" s="47">
        <v>0</v>
      </c>
      <c r="BK51" s="38">
        <v>0</v>
      </c>
      <c r="BL51" s="33">
        <f t="shared" si="17"/>
        <v>0</v>
      </c>
      <c r="BM51" s="47">
        <v>0</v>
      </c>
      <c r="BN51" s="12">
        <f t="shared" si="18"/>
        <v>0</v>
      </c>
      <c r="BO51" s="33">
        <f t="shared" si="19"/>
        <v>0</v>
      </c>
      <c r="BP51" s="12">
        <f t="shared" si="20"/>
        <v>0</v>
      </c>
      <c r="BQ51" s="12" t="e">
        <f t="shared" si="58"/>
        <v>#DIV/0!</v>
      </c>
      <c r="BR51" s="11" t="e">
        <f t="shared" si="59"/>
        <v>#DIV/0!</v>
      </c>
      <c r="BS51" s="47">
        <v>0</v>
      </c>
      <c r="BT51" s="33">
        <f t="shared" si="21"/>
        <v>0</v>
      </c>
      <c r="BU51" s="47"/>
      <c r="BV51" s="47">
        <v>0</v>
      </c>
      <c r="BW51" s="33">
        <f t="shared" si="22"/>
        <v>0</v>
      </c>
      <c r="BX51" s="47"/>
      <c r="BY51" s="42">
        <v>0</v>
      </c>
      <c r="BZ51" s="33">
        <f t="shared" si="23"/>
        <v>0</v>
      </c>
      <c r="CA51" s="47"/>
      <c r="CB51" s="47">
        <v>0</v>
      </c>
      <c r="CC51" s="33">
        <f t="shared" si="24"/>
        <v>0</v>
      </c>
      <c r="CD51" s="47"/>
      <c r="CE51" s="11"/>
      <c r="CF51" s="33">
        <f t="shared" si="25"/>
        <v>0</v>
      </c>
      <c r="CG51" s="47">
        <v>0</v>
      </c>
      <c r="CH51" s="42">
        <v>0</v>
      </c>
      <c r="CI51" s="33">
        <f t="shared" si="26"/>
        <v>0</v>
      </c>
      <c r="CJ51" s="47"/>
      <c r="CK51" s="38">
        <v>0</v>
      </c>
      <c r="CL51" s="33">
        <f t="shared" si="27"/>
        <v>0</v>
      </c>
      <c r="CM51" s="47"/>
      <c r="CN51" s="47">
        <v>0</v>
      </c>
      <c r="CO51" s="33">
        <f t="shared" si="28"/>
        <v>0</v>
      </c>
      <c r="CP51" s="47"/>
      <c r="CQ51" s="47">
        <v>0</v>
      </c>
      <c r="CR51" s="33">
        <f t="shared" si="29"/>
        <v>0</v>
      </c>
      <c r="CS51" s="47"/>
      <c r="CT51" s="38">
        <v>0</v>
      </c>
      <c r="CU51" s="33">
        <f t="shared" si="30"/>
        <v>0</v>
      </c>
      <c r="CV51" s="47"/>
      <c r="CW51" s="42">
        <v>0</v>
      </c>
      <c r="CX51" s="33">
        <f t="shared" si="31"/>
        <v>0</v>
      </c>
      <c r="CY51" s="47"/>
      <c r="CZ51" s="42">
        <v>0</v>
      </c>
      <c r="DA51" s="33">
        <f t="shared" si="32"/>
        <v>0</v>
      </c>
      <c r="DB51" s="47"/>
      <c r="DC51" s="47">
        <v>0</v>
      </c>
      <c r="DD51" s="33">
        <f t="shared" si="33"/>
        <v>0</v>
      </c>
      <c r="DE51" s="47"/>
      <c r="DF51" s="47"/>
      <c r="DG51" s="12">
        <f t="shared" si="60"/>
        <v>13205.599999999999</v>
      </c>
      <c r="DH51" s="42">
        <v>0</v>
      </c>
      <c r="DI51" s="33">
        <f t="shared" si="34"/>
        <v>0</v>
      </c>
      <c r="DJ51" s="47">
        <v>0</v>
      </c>
      <c r="DK51" s="47">
        <v>0</v>
      </c>
      <c r="DL51" s="33">
        <f t="shared" si="35"/>
        <v>0</v>
      </c>
      <c r="DM51" s="47"/>
      <c r="DN51" s="42">
        <v>0</v>
      </c>
      <c r="DO51" s="33">
        <f t="shared" si="36"/>
        <v>0</v>
      </c>
      <c r="DP51" s="47">
        <v>0</v>
      </c>
      <c r="DQ51" s="47">
        <v>0</v>
      </c>
      <c r="DR51" s="33">
        <f t="shared" si="37"/>
        <v>0</v>
      </c>
      <c r="DS51" s="47"/>
      <c r="DT51" s="42">
        <v>0</v>
      </c>
      <c r="DU51" s="33">
        <f t="shared" si="38"/>
        <v>0</v>
      </c>
      <c r="DV51" s="47">
        <v>0</v>
      </c>
      <c r="DW51" s="47">
        <v>700</v>
      </c>
      <c r="DX51" s="33">
        <f t="shared" si="39"/>
        <v>58.333333333333336</v>
      </c>
      <c r="DY51" s="47"/>
      <c r="DZ51" s="47"/>
      <c r="EA51" s="12">
        <f t="shared" si="61"/>
        <v>700</v>
      </c>
      <c r="ED51" s="14"/>
      <c r="EF51" s="14"/>
      <c r="EG51" s="14"/>
      <c r="EI51" s="14"/>
    </row>
    <row r="52" spans="1:139" s="15" customFormat="1" ht="20.25" customHeight="1">
      <c r="A52" s="21">
        <v>43</v>
      </c>
      <c r="B52" s="41" t="s">
        <v>98</v>
      </c>
      <c r="C52" s="38">
        <v>3422.4</v>
      </c>
      <c r="D52" s="42">
        <v>0</v>
      </c>
      <c r="E52" s="25">
        <f t="shared" si="62"/>
        <v>5242.4699999999993</v>
      </c>
      <c r="F52" s="33">
        <f t="shared" si="40"/>
        <v>436.87249999999995</v>
      </c>
      <c r="G52" s="12" t="e">
        <f>#REF!+#REF!-DY52</f>
        <v>#REF!</v>
      </c>
      <c r="H52" s="12" t="e">
        <f t="shared" si="41"/>
        <v>#REF!</v>
      </c>
      <c r="I52" s="12" t="e">
        <f t="shared" si="42"/>
        <v>#REF!</v>
      </c>
      <c r="J52" s="12">
        <f t="shared" si="1"/>
        <v>1216.5999999999999</v>
      </c>
      <c r="K52" s="33">
        <f t="shared" si="2"/>
        <v>101.38333333333333</v>
      </c>
      <c r="L52" s="12">
        <f t="shared" si="43"/>
        <v>0</v>
      </c>
      <c r="M52" s="12">
        <f t="shared" si="44"/>
        <v>0</v>
      </c>
      <c r="N52" s="12">
        <f t="shared" si="45"/>
        <v>0</v>
      </c>
      <c r="O52" s="12">
        <f t="shared" si="3"/>
        <v>380.8</v>
      </c>
      <c r="P52" s="33">
        <f t="shared" si="4"/>
        <v>31.733333333333334</v>
      </c>
      <c r="Q52" s="12">
        <f t="shared" si="5"/>
        <v>0</v>
      </c>
      <c r="R52" s="12">
        <f t="shared" si="46"/>
        <v>0</v>
      </c>
      <c r="S52" s="11">
        <f t="shared" si="47"/>
        <v>0</v>
      </c>
      <c r="T52" s="47">
        <v>0</v>
      </c>
      <c r="U52" s="33">
        <f t="shared" si="6"/>
        <v>0</v>
      </c>
      <c r="V52" s="47"/>
      <c r="W52" s="12" t="e">
        <f t="shared" si="48"/>
        <v>#DIV/0!</v>
      </c>
      <c r="X52" s="11" t="e">
        <f t="shared" si="49"/>
        <v>#DIV/0!</v>
      </c>
      <c r="Y52" s="47">
        <v>635.79999999999995</v>
      </c>
      <c r="Z52" s="33">
        <f t="shared" si="7"/>
        <v>52.983333333333327</v>
      </c>
      <c r="AA52" s="47"/>
      <c r="AB52" s="12">
        <f t="shared" si="50"/>
        <v>0</v>
      </c>
      <c r="AC52" s="11">
        <f t="shared" si="51"/>
        <v>0</v>
      </c>
      <c r="AD52" s="47">
        <v>380.8</v>
      </c>
      <c r="AE52" s="33">
        <f t="shared" si="8"/>
        <v>31.733333333333334</v>
      </c>
      <c r="AF52" s="47"/>
      <c r="AG52" s="12">
        <f t="shared" si="52"/>
        <v>0</v>
      </c>
      <c r="AH52" s="11">
        <f t="shared" si="53"/>
        <v>0</v>
      </c>
      <c r="AI52" s="47">
        <v>0</v>
      </c>
      <c r="AJ52" s="33">
        <f t="shared" si="9"/>
        <v>0</v>
      </c>
      <c r="AK52" s="47"/>
      <c r="AL52" s="12" t="e">
        <f t="shared" si="54"/>
        <v>#DIV/0!</v>
      </c>
      <c r="AM52" s="11" t="e">
        <f t="shared" si="55"/>
        <v>#DIV/0!</v>
      </c>
      <c r="AN52" s="47"/>
      <c r="AO52" s="33">
        <f t="shared" si="10"/>
        <v>0</v>
      </c>
      <c r="AP52" s="47"/>
      <c r="AQ52" s="12" t="e">
        <f t="shared" si="56"/>
        <v>#DIV/0!</v>
      </c>
      <c r="AR52" s="11" t="e">
        <f t="shared" si="57"/>
        <v>#DIV/0!</v>
      </c>
      <c r="AS52" s="38">
        <v>0</v>
      </c>
      <c r="AT52" s="33">
        <f t="shared" si="11"/>
        <v>0</v>
      </c>
      <c r="AU52" s="47">
        <v>0</v>
      </c>
      <c r="AV52" s="38">
        <v>0</v>
      </c>
      <c r="AW52" s="33">
        <f t="shared" si="12"/>
        <v>0</v>
      </c>
      <c r="AX52" s="47"/>
      <c r="AY52" s="48">
        <v>4025.87</v>
      </c>
      <c r="AZ52" s="33">
        <f t="shared" si="13"/>
        <v>335.48916666666668</v>
      </c>
      <c r="BA52" s="47"/>
      <c r="BB52" s="38">
        <v>0</v>
      </c>
      <c r="BC52" s="33">
        <f t="shared" si="14"/>
        <v>0</v>
      </c>
      <c r="BD52" s="13"/>
      <c r="BE52" s="42">
        <v>0</v>
      </c>
      <c r="BF52" s="33">
        <f t="shared" si="15"/>
        <v>0</v>
      </c>
      <c r="BG52" s="47"/>
      <c r="BH52" s="38">
        <v>0</v>
      </c>
      <c r="BI52" s="33">
        <f t="shared" si="16"/>
        <v>0</v>
      </c>
      <c r="BJ52" s="47">
        <v>0</v>
      </c>
      <c r="BK52" s="38">
        <v>0</v>
      </c>
      <c r="BL52" s="33">
        <f t="shared" si="17"/>
        <v>0</v>
      </c>
      <c r="BM52" s="47">
        <v>0</v>
      </c>
      <c r="BN52" s="12">
        <f t="shared" si="18"/>
        <v>200</v>
      </c>
      <c r="BO52" s="33">
        <f t="shared" si="19"/>
        <v>16.666666666666668</v>
      </c>
      <c r="BP52" s="12">
        <f t="shared" si="20"/>
        <v>0</v>
      </c>
      <c r="BQ52" s="12">
        <f t="shared" si="58"/>
        <v>0</v>
      </c>
      <c r="BR52" s="11">
        <f t="shared" si="59"/>
        <v>0</v>
      </c>
      <c r="BS52" s="47">
        <v>200</v>
      </c>
      <c r="BT52" s="33">
        <f t="shared" si="21"/>
        <v>16.666666666666668</v>
      </c>
      <c r="BU52" s="47"/>
      <c r="BV52" s="47">
        <v>0</v>
      </c>
      <c r="BW52" s="33">
        <f t="shared" si="22"/>
        <v>0</v>
      </c>
      <c r="BX52" s="47"/>
      <c r="BY52" s="42">
        <v>0</v>
      </c>
      <c r="BZ52" s="33">
        <f t="shared" si="23"/>
        <v>0</v>
      </c>
      <c r="CA52" s="47"/>
      <c r="CB52" s="47">
        <v>0</v>
      </c>
      <c r="CC52" s="33">
        <f t="shared" si="24"/>
        <v>0</v>
      </c>
      <c r="CD52" s="47"/>
      <c r="CE52" s="11"/>
      <c r="CF52" s="33">
        <f t="shared" si="25"/>
        <v>0</v>
      </c>
      <c r="CG52" s="47">
        <v>0</v>
      </c>
      <c r="CH52" s="42">
        <v>0</v>
      </c>
      <c r="CI52" s="33">
        <f t="shared" si="26"/>
        <v>0</v>
      </c>
      <c r="CJ52" s="47"/>
      <c r="CK52" s="38">
        <v>0</v>
      </c>
      <c r="CL52" s="33">
        <f t="shared" si="27"/>
        <v>0</v>
      </c>
      <c r="CM52" s="47"/>
      <c r="CN52" s="47">
        <v>0</v>
      </c>
      <c r="CO52" s="33">
        <f t="shared" si="28"/>
        <v>0</v>
      </c>
      <c r="CP52" s="47"/>
      <c r="CQ52" s="47">
        <v>0</v>
      </c>
      <c r="CR52" s="33">
        <f t="shared" si="29"/>
        <v>0</v>
      </c>
      <c r="CS52" s="47"/>
      <c r="CT52" s="38">
        <v>0</v>
      </c>
      <c r="CU52" s="33">
        <f t="shared" si="30"/>
        <v>0</v>
      </c>
      <c r="CV52" s="47"/>
      <c r="CW52" s="42">
        <v>0</v>
      </c>
      <c r="CX52" s="33">
        <f t="shared" si="31"/>
        <v>0</v>
      </c>
      <c r="CY52" s="47"/>
      <c r="CZ52" s="42">
        <v>0</v>
      </c>
      <c r="DA52" s="33">
        <f t="shared" si="32"/>
        <v>0</v>
      </c>
      <c r="DB52" s="47"/>
      <c r="DC52" s="47">
        <v>0</v>
      </c>
      <c r="DD52" s="33">
        <f t="shared" si="33"/>
        <v>0</v>
      </c>
      <c r="DE52" s="47"/>
      <c r="DF52" s="47"/>
      <c r="DG52" s="12">
        <f t="shared" si="60"/>
        <v>5242.4699999999993</v>
      </c>
      <c r="DH52" s="42">
        <v>0</v>
      </c>
      <c r="DI52" s="33">
        <f t="shared" si="34"/>
        <v>0</v>
      </c>
      <c r="DJ52" s="47">
        <v>0</v>
      </c>
      <c r="DK52" s="47">
        <v>0</v>
      </c>
      <c r="DL52" s="33">
        <f t="shared" si="35"/>
        <v>0</v>
      </c>
      <c r="DM52" s="47"/>
      <c r="DN52" s="42">
        <v>0</v>
      </c>
      <c r="DO52" s="33">
        <f t="shared" si="36"/>
        <v>0</v>
      </c>
      <c r="DP52" s="47">
        <v>0</v>
      </c>
      <c r="DQ52" s="47">
        <v>0</v>
      </c>
      <c r="DR52" s="33">
        <f t="shared" si="37"/>
        <v>0</v>
      </c>
      <c r="DS52" s="47"/>
      <c r="DT52" s="42">
        <v>0</v>
      </c>
      <c r="DU52" s="33">
        <f t="shared" si="38"/>
        <v>0</v>
      </c>
      <c r="DV52" s="47">
        <v>0</v>
      </c>
      <c r="DW52" s="47">
        <v>265</v>
      </c>
      <c r="DX52" s="33">
        <f t="shared" si="39"/>
        <v>22.083333333333332</v>
      </c>
      <c r="DY52" s="47"/>
      <c r="DZ52" s="47"/>
      <c r="EA52" s="12">
        <f t="shared" si="61"/>
        <v>265</v>
      </c>
      <c r="ED52" s="14"/>
      <c r="EF52" s="14"/>
      <c r="EG52" s="14"/>
      <c r="EI52" s="14"/>
    </row>
    <row r="53" spans="1:139" s="15" customFormat="1" ht="20.25" customHeight="1">
      <c r="A53" s="21">
        <v>44</v>
      </c>
      <c r="B53" s="41" t="s">
        <v>99</v>
      </c>
      <c r="C53" s="38">
        <v>1029.7</v>
      </c>
      <c r="D53" s="42">
        <v>827.9</v>
      </c>
      <c r="E53" s="25">
        <f t="shared" si="62"/>
        <v>18755.7</v>
      </c>
      <c r="F53" s="33">
        <f t="shared" si="40"/>
        <v>1562.9750000000001</v>
      </c>
      <c r="G53" s="12" t="e">
        <f>#REF!+#REF!-DY53</f>
        <v>#REF!</v>
      </c>
      <c r="H53" s="12" t="e">
        <f t="shared" si="41"/>
        <v>#REF!</v>
      </c>
      <c r="I53" s="12" t="e">
        <f t="shared" si="42"/>
        <v>#REF!</v>
      </c>
      <c r="J53" s="12">
        <f t="shared" si="1"/>
        <v>6443</v>
      </c>
      <c r="K53" s="33">
        <f t="shared" si="2"/>
        <v>536.91666666666663</v>
      </c>
      <c r="L53" s="12">
        <f t="shared" si="43"/>
        <v>0</v>
      </c>
      <c r="M53" s="12">
        <f t="shared" si="44"/>
        <v>0</v>
      </c>
      <c r="N53" s="12">
        <f t="shared" si="45"/>
        <v>0</v>
      </c>
      <c r="O53" s="12">
        <f t="shared" si="3"/>
        <v>2451.9</v>
      </c>
      <c r="P53" s="33">
        <f t="shared" si="4"/>
        <v>204.32500000000002</v>
      </c>
      <c r="Q53" s="12">
        <f t="shared" si="5"/>
        <v>0</v>
      </c>
      <c r="R53" s="12">
        <f t="shared" si="46"/>
        <v>0</v>
      </c>
      <c r="S53" s="11">
        <f t="shared" si="47"/>
        <v>0</v>
      </c>
      <c r="T53" s="47">
        <v>13.9</v>
      </c>
      <c r="U53" s="33">
        <f t="shared" si="6"/>
        <v>1.1583333333333334</v>
      </c>
      <c r="V53" s="47"/>
      <c r="W53" s="12">
        <f t="shared" si="48"/>
        <v>0</v>
      </c>
      <c r="X53" s="11">
        <f t="shared" si="49"/>
        <v>0</v>
      </c>
      <c r="Y53" s="47">
        <v>1008.2</v>
      </c>
      <c r="Z53" s="33">
        <f t="shared" si="7"/>
        <v>84.016666666666666</v>
      </c>
      <c r="AA53" s="47"/>
      <c r="AB53" s="12">
        <f t="shared" si="50"/>
        <v>0</v>
      </c>
      <c r="AC53" s="11">
        <f t="shared" si="51"/>
        <v>0</v>
      </c>
      <c r="AD53" s="47">
        <v>2438</v>
      </c>
      <c r="AE53" s="33">
        <f t="shared" si="8"/>
        <v>203.16666666666666</v>
      </c>
      <c r="AF53" s="47"/>
      <c r="AG53" s="12">
        <f t="shared" si="52"/>
        <v>0</v>
      </c>
      <c r="AH53" s="11">
        <f t="shared" si="53"/>
        <v>0</v>
      </c>
      <c r="AI53" s="47">
        <v>28</v>
      </c>
      <c r="AJ53" s="33">
        <f t="shared" si="9"/>
        <v>2.3333333333333335</v>
      </c>
      <c r="AK53" s="47"/>
      <c r="AL53" s="12">
        <f t="shared" si="54"/>
        <v>0</v>
      </c>
      <c r="AM53" s="11">
        <f t="shared" si="55"/>
        <v>0</v>
      </c>
      <c r="AN53" s="47"/>
      <c r="AO53" s="33">
        <f t="shared" si="10"/>
        <v>0</v>
      </c>
      <c r="AP53" s="47"/>
      <c r="AQ53" s="12" t="e">
        <f t="shared" si="56"/>
        <v>#DIV/0!</v>
      </c>
      <c r="AR53" s="11" t="e">
        <f t="shared" si="57"/>
        <v>#DIV/0!</v>
      </c>
      <c r="AS53" s="38">
        <v>0</v>
      </c>
      <c r="AT53" s="33">
        <f t="shared" si="11"/>
        <v>0</v>
      </c>
      <c r="AU53" s="47">
        <v>0</v>
      </c>
      <c r="AV53" s="38">
        <v>0</v>
      </c>
      <c r="AW53" s="33">
        <f t="shared" si="12"/>
        <v>0</v>
      </c>
      <c r="AX53" s="47"/>
      <c r="AY53" s="48">
        <v>12312.7</v>
      </c>
      <c r="AZ53" s="33">
        <f t="shared" si="13"/>
        <v>1026.0583333333334</v>
      </c>
      <c r="BA53" s="47"/>
      <c r="BB53" s="38">
        <v>0</v>
      </c>
      <c r="BC53" s="33">
        <f t="shared" si="14"/>
        <v>0</v>
      </c>
      <c r="BD53" s="13"/>
      <c r="BE53" s="42">
        <v>0</v>
      </c>
      <c r="BF53" s="33">
        <f t="shared" si="15"/>
        <v>0</v>
      </c>
      <c r="BG53" s="47"/>
      <c r="BH53" s="38">
        <v>0</v>
      </c>
      <c r="BI53" s="33">
        <f t="shared" si="16"/>
        <v>0</v>
      </c>
      <c r="BJ53" s="47">
        <v>0</v>
      </c>
      <c r="BK53" s="38">
        <v>0</v>
      </c>
      <c r="BL53" s="33">
        <f t="shared" si="17"/>
        <v>0</v>
      </c>
      <c r="BM53" s="47">
        <v>0</v>
      </c>
      <c r="BN53" s="12">
        <f t="shared" si="18"/>
        <v>0</v>
      </c>
      <c r="BO53" s="33">
        <f t="shared" si="19"/>
        <v>0</v>
      </c>
      <c r="BP53" s="12">
        <f t="shared" si="20"/>
        <v>0</v>
      </c>
      <c r="BQ53" s="12" t="e">
        <f t="shared" si="58"/>
        <v>#DIV/0!</v>
      </c>
      <c r="BR53" s="11" t="e">
        <f t="shared" si="59"/>
        <v>#DIV/0!</v>
      </c>
      <c r="BS53" s="47">
        <v>0</v>
      </c>
      <c r="BT53" s="33">
        <f t="shared" si="21"/>
        <v>0</v>
      </c>
      <c r="BU53" s="47"/>
      <c r="BV53" s="47">
        <v>0</v>
      </c>
      <c r="BW53" s="33">
        <f t="shared" si="22"/>
        <v>0</v>
      </c>
      <c r="BX53" s="47"/>
      <c r="BY53" s="42">
        <v>0</v>
      </c>
      <c r="BZ53" s="33">
        <f t="shared" si="23"/>
        <v>0</v>
      </c>
      <c r="CA53" s="47"/>
      <c r="CB53" s="47">
        <v>0</v>
      </c>
      <c r="CC53" s="33">
        <f t="shared" si="24"/>
        <v>0</v>
      </c>
      <c r="CD53" s="47"/>
      <c r="CE53" s="11"/>
      <c r="CF53" s="33">
        <f t="shared" si="25"/>
        <v>0</v>
      </c>
      <c r="CG53" s="47">
        <v>0</v>
      </c>
      <c r="CH53" s="42">
        <v>0</v>
      </c>
      <c r="CI53" s="33">
        <f t="shared" si="26"/>
        <v>0</v>
      </c>
      <c r="CJ53" s="47"/>
      <c r="CK53" s="38">
        <v>0</v>
      </c>
      <c r="CL53" s="33">
        <f t="shared" si="27"/>
        <v>0</v>
      </c>
      <c r="CM53" s="47"/>
      <c r="CN53" s="47">
        <v>554.70000000000005</v>
      </c>
      <c r="CO53" s="33">
        <f t="shared" si="28"/>
        <v>46.225000000000001</v>
      </c>
      <c r="CP53" s="47"/>
      <c r="CQ53" s="47">
        <v>554.70000000000005</v>
      </c>
      <c r="CR53" s="33">
        <f t="shared" si="29"/>
        <v>46.225000000000001</v>
      </c>
      <c r="CS53" s="47"/>
      <c r="CT53" s="38">
        <v>0</v>
      </c>
      <c r="CU53" s="33">
        <f t="shared" si="30"/>
        <v>0</v>
      </c>
      <c r="CV53" s="47"/>
      <c r="CW53" s="42">
        <v>0</v>
      </c>
      <c r="CX53" s="33">
        <f t="shared" si="31"/>
        <v>0</v>
      </c>
      <c r="CY53" s="47"/>
      <c r="CZ53" s="42">
        <v>0</v>
      </c>
      <c r="DA53" s="33">
        <f t="shared" si="32"/>
        <v>0</v>
      </c>
      <c r="DB53" s="47"/>
      <c r="DC53" s="47">
        <v>2400.1999999999998</v>
      </c>
      <c r="DD53" s="33">
        <f t="shared" si="33"/>
        <v>200.01666666666665</v>
      </c>
      <c r="DE53" s="47"/>
      <c r="DF53" s="47"/>
      <c r="DG53" s="12">
        <f t="shared" si="60"/>
        <v>18755.7</v>
      </c>
      <c r="DH53" s="42">
        <v>0</v>
      </c>
      <c r="DI53" s="33">
        <f t="shared" si="34"/>
        <v>0</v>
      </c>
      <c r="DJ53" s="47">
        <v>0</v>
      </c>
      <c r="DK53" s="47">
        <v>0</v>
      </c>
      <c r="DL53" s="33">
        <f t="shared" si="35"/>
        <v>0</v>
      </c>
      <c r="DM53" s="47"/>
      <c r="DN53" s="42">
        <v>0</v>
      </c>
      <c r="DO53" s="33">
        <f t="shared" si="36"/>
        <v>0</v>
      </c>
      <c r="DP53" s="47">
        <v>0</v>
      </c>
      <c r="DQ53" s="47">
        <v>0</v>
      </c>
      <c r="DR53" s="33">
        <f t="shared" si="37"/>
        <v>0</v>
      </c>
      <c r="DS53" s="47"/>
      <c r="DT53" s="42">
        <v>0</v>
      </c>
      <c r="DU53" s="33">
        <f t="shared" si="38"/>
        <v>0</v>
      </c>
      <c r="DV53" s="47">
        <v>0</v>
      </c>
      <c r="DW53" s="47">
        <v>0</v>
      </c>
      <c r="DX53" s="33">
        <f t="shared" si="39"/>
        <v>0</v>
      </c>
      <c r="DY53" s="47"/>
      <c r="DZ53" s="47"/>
      <c r="EA53" s="12">
        <f t="shared" si="61"/>
        <v>0</v>
      </c>
      <c r="ED53" s="14"/>
      <c r="EF53" s="14"/>
      <c r="EG53" s="14"/>
      <c r="EI53" s="14"/>
    </row>
    <row r="54" spans="1:139" s="15" customFormat="1" ht="20.25" customHeight="1">
      <c r="A54" s="21">
        <v>45</v>
      </c>
      <c r="B54" s="41" t="s">
        <v>100</v>
      </c>
      <c r="C54" s="38">
        <v>1244.5999999999999</v>
      </c>
      <c r="D54" s="42">
        <v>0</v>
      </c>
      <c r="E54" s="25">
        <f t="shared" si="62"/>
        <v>19397.400000000001</v>
      </c>
      <c r="F54" s="33">
        <f t="shared" si="40"/>
        <v>1616.45</v>
      </c>
      <c r="G54" s="12" t="e">
        <f>#REF!+#REF!-DY54</f>
        <v>#REF!</v>
      </c>
      <c r="H54" s="12" t="e">
        <f t="shared" si="41"/>
        <v>#REF!</v>
      </c>
      <c r="I54" s="12" t="e">
        <f t="shared" si="42"/>
        <v>#REF!</v>
      </c>
      <c r="J54" s="12">
        <f t="shared" si="1"/>
        <v>4459</v>
      </c>
      <c r="K54" s="33">
        <f t="shared" si="2"/>
        <v>371.58333333333331</v>
      </c>
      <c r="L54" s="12">
        <f t="shared" si="43"/>
        <v>0</v>
      </c>
      <c r="M54" s="12">
        <f t="shared" si="44"/>
        <v>0</v>
      </c>
      <c r="N54" s="12">
        <f t="shared" si="45"/>
        <v>0</v>
      </c>
      <c r="O54" s="12">
        <f t="shared" si="3"/>
        <v>2303</v>
      </c>
      <c r="P54" s="33">
        <f t="shared" si="4"/>
        <v>191.91666666666666</v>
      </c>
      <c r="Q54" s="12">
        <f t="shared" si="5"/>
        <v>0</v>
      </c>
      <c r="R54" s="12">
        <f t="shared" si="46"/>
        <v>0</v>
      </c>
      <c r="S54" s="11">
        <f t="shared" si="47"/>
        <v>0</v>
      </c>
      <c r="T54" s="47">
        <v>7.4</v>
      </c>
      <c r="U54" s="33">
        <f t="shared" si="6"/>
        <v>0.6166666666666667</v>
      </c>
      <c r="V54" s="47"/>
      <c r="W54" s="12">
        <f t="shared" si="48"/>
        <v>0</v>
      </c>
      <c r="X54" s="11">
        <f t="shared" si="49"/>
        <v>0</v>
      </c>
      <c r="Y54" s="47">
        <v>1092</v>
      </c>
      <c r="Z54" s="33">
        <f t="shared" si="7"/>
        <v>91</v>
      </c>
      <c r="AA54" s="47"/>
      <c r="AB54" s="12">
        <f t="shared" si="50"/>
        <v>0</v>
      </c>
      <c r="AC54" s="11">
        <f t="shared" si="51"/>
        <v>0</v>
      </c>
      <c r="AD54" s="47">
        <v>2295.6</v>
      </c>
      <c r="AE54" s="33">
        <f t="shared" si="8"/>
        <v>191.29999999999998</v>
      </c>
      <c r="AF54" s="47"/>
      <c r="AG54" s="12">
        <f t="shared" si="52"/>
        <v>0</v>
      </c>
      <c r="AH54" s="11">
        <f t="shared" si="53"/>
        <v>0</v>
      </c>
      <c r="AI54" s="47">
        <v>64</v>
      </c>
      <c r="AJ54" s="33">
        <f t="shared" si="9"/>
        <v>5.333333333333333</v>
      </c>
      <c r="AK54" s="47"/>
      <c r="AL54" s="12">
        <f t="shared" si="54"/>
        <v>0</v>
      </c>
      <c r="AM54" s="11">
        <f t="shared" si="55"/>
        <v>0</v>
      </c>
      <c r="AN54" s="47"/>
      <c r="AO54" s="33">
        <f t="shared" si="10"/>
        <v>0</v>
      </c>
      <c r="AP54" s="47"/>
      <c r="AQ54" s="12" t="e">
        <f t="shared" si="56"/>
        <v>#DIV/0!</v>
      </c>
      <c r="AR54" s="11" t="e">
        <f t="shared" si="57"/>
        <v>#DIV/0!</v>
      </c>
      <c r="AS54" s="38">
        <v>0</v>
      </c>
      <c r="AT54" s="33">
        <f t="shared" si="11"/>
        <v>0</v>
      </c>
      <c r="AU54" s="47">
        <v>0</v>
      </c>
      <c r="AV54" s="38">
        <v>0</v>
      </c>
      <c r="AW54" s="33">
        <f t="shared" si="12"/>
        <v>0</v>
      </c>
      <c r="AX54" s="47"/>
      <c r="AY54" s="48">
        <v>14938.4</v>
      </c>
      <c r="AZ54" s="33">
        <f t="shared" si="13"/>
        <v>1244.8666666666666</v>
      </c>
      <c r="BA54" s="47"/>
      <c r="BB54" s="38">
        <v>0</v>
      </c>
      <c r="BC54" s="33">
        <f t="shared" si="14"/>
        <v>0</v>
      </c>
      <c r="BD54" s="13"/>
      <c r="BE54" s="42">
        <v>0</v>
      </c>
      <c r="BF54" s="33">
        <f t="shared" si="15"/>
        <v>0</v>
      </c>
      <c r="BG54" s="47"/>
      <c r="BH54" s="38">
        <v>0</v>
      </c>
      <c r="BI54" s="33">
        <f t="shared" si="16"/>
        <v>0</v>
      </c>
      <c r="BJ54" s="47">
        <v>0</v>
      </c>
      <c r="BK54" s="38">
        <v>0</v>
      </c>
      <c r="BL54" s="33">
        <f t="shared" si="17"/>
        <v>0</v>
      </c>
      <c r="BM54" s="47">
        <v>0</v>
      </c>
      <c r="BN54" s="12">
        <f t="shared" si="18"/>
        <v>400</v>
      </c>
      <c r="BO54" s="33">
        <f t="shared" si="19"/>
        <v>33.333333333333336</v>
      </c>
      <c r="BP54" s="12">
        <f t="shared" si="20"/>
        <v>0</v>
      </c>
      <c r="BQ54" s="12">
        <f t="shared" si="58"/>
        <v>0</v>
      </c>
      <c r="BR54" s="11">
        <f t="shared" si="59"/>
        <v>0</v>
      </c>
      <c r="BS54" s="47">
        <v>200</v>
      </c>
      <c r="BT54" s="33">
        <f t="shared" si="21"/>
        <v>16.666666666666668</v>
      </c>
      <c r="BU54" s="47"/>
      <c r="BV54" s="47">
        <v>0</v>
      </c>
      <c r="BW54" s="33">
        <f t="shared" si="22"/>
        <v>0</v>
      </c>
      <c r="BX54" s="47"/>
      <c r="BY54" s="42">
        <v>0</v>
      </c>
      <c r="BZ54" s="33">
        <f t="shared" si="23"/>
        <v>0</v>
      </c>
      <c r="CA54" s="47"/>
      <c r="CB54" s="47">
        <v>200</v>
      </c>
      <c r="CC54" s="33">
        <f t="shared" si="24"/>
        <v>16.666666666666668</v>
      </c>
      <c r="CD54" s="47"/>
      <c r="CE54" s="11"/>
      <c r="CF54" s="33">
        <f t="shared" si="25"/>
        <v>0</v>
      </c>
      <c r="CG54" s="47">
        <v>0</v>
      </c>
      <c r="CH54" s="42">
        <v>0</v>
      </c>
      <c r="CI54" s="33">
        <f t="shared" si="26"/>
        <v>0</v>
      </c>
      <c r="CJ54" s="47"/>
      <c r="CK54" s="38">
        <v>0</v>
      </c>
      <c r="CL54" s="33">
        <f t="shared" si="27"/>
        <v>0</v>
      </c>
      <c r="CM54" s="47"/>
      <c r="CN54" s="47">
        <v>600</v>
      </c>
      <c r="CO54" s="33">
        <f t="shared" si="28"/>
        <v>50</v>
      </c>
      <c r="CP54" s="47"/>
      <c r="CQ54" s="47">
        <v>0</v>
      </c>
      <c r="CR54" s="33">
        <f t="shared" si="29"/>
        <v>0</v>
      </c>
      <c r="CS54" s="47"/>
      <c r="CT54" s="38">
        <v>0</v>
      </c>
      <c r="CU54" s="33">
        <f t="shared" si="30"/>
        <v>0</v>
      </c>
      <c r="CV54" s="47"/>
      <c r="CW54" s="42">
        <v>0</v>
      </c>
      <c r="CX54" s="33">
        <f t="shared" si="31"/>
        <v>0</v>
      </c>
      <c r="CY54" s="47"/>
      <c r="CZ54" s="42">
        <v>0</v>
      </c>
      <c r="DA54" s="33">
        <f t="shared" si="32"/>
        <v>0</v>
      </c>
      <c r="DB54" s="47"/>
      <c r="DC54" s="47">
        <v>0</v>
      </c>
      <c r="DD54" s="33">
        <f t="shared" si="33"/>
        <v>0</v>
      </c>
      <c r="DE54" s="47"/>
      <c r="DF54" s="47"/>
      <c r="DG54" s="12">
        <f t="shared" si="60"/>
        <v>19397.400000000001</v>
      </c>
      <c r="DH54" s="42">
        <v>0</v>
      </c>
      <c r="DI54" s="33">
        <f t="shared" si="34"/>
        <v>0</v>
      </c>
      <c r="DJ54" s="47">
        <v>0</v>
      </c>
      <c r="DK54" s="47">
        <v>0</v>
      </c>
      <c r="DL54" s="33">
        <f t="shared" si="35"/>
        <v>0</v>
      </c>
      <c r="DM54" s="47"/>
      <c r="DN54" s="42">
        <v>0</v>
      </c>
      <c r="DO54" s="33">
        <f t="shared" si="36"/>
        <v>0</v>
      </c>
      <c r="DP54" s="47">
        <v>0</v>
      </c>
      <c r="DQ54" s="47">
        <v>0</v>
      </c>
      <c r="DR54" s="33">
        <f t="shared" si="37"/>
        <v>0</v>
      </c>
      <c r="DS54" s="47"/>
      <c r="DT54" s="42">
        <v>0</v>
      </c>
      <c r="DU54" s="33">
        <f t="shared" si="38"/>
        <v>0</v>
      </c>
      <c r="DV54" s="47">
        <v>0</v>
      </c>
      <c r="DW54" s="47">
        <v>1500</v>
      </c>
      <c r="DX54" s="33">
        <f t="shared" si="39"/>
        <v>125</v>
      </c>
      <c r="DY54" s="47"/>
      <c r="DZ54" s="47"/>
      <c r="EA54" s="12">
        <f t="shared" si="61"/>
        <v>1500</v>
      </c>
      <c r="ED54" s="14"/>
      <c r="EF54" s="14"/>
      <c r="EG54" s="14"/>
      <c r="EI54" s="14"/>
    </row>
    <row r="55" spans="1:139" s="15" customFormat="1" ht="20.25" customHeight="1">
      <c r="A55" s="21">
        <v>46</v>
      </c>
      <c r="B55" s="41" t="s">
        <v>101</v>
      </c>
      <c r="C55" s="38">
        <v>510</v>
      </c>
      <c r="D55" s="42">
        <v>0</v>
      </c>
      <c r="E55" s="25">
        <f t="shared" si="62"/>
        <v>4917.7</v>
      </c>
      <c r="F55" s="33">
        <f t="shared" si="40"/>
        <v>409.80833333333334</v>
      </c>
      <c r="G55" s="12" t="e">
        <f>#REF!+#REF!-DY55</f>
        <v>#REF!</v>
      </c>
      <c r="H55" s="12" t="e">
        <f t="shared" si="41"/>
        <v>#REF!</v>
      </c>
      <c r="I55" s="12" t="e">
        <f t="shared" si="42"/>
        <v>#REF!</v>
      </c>
      <c r="J55" s="12">
        <f t="shared" si="1"/>
        <v>1294.6999999999998</v>
      </c>
      <c r="K55" s="33">
        <f t="shared" si="2"/>
        <v>107.89166666666665</v>
      </c>
      <c r="L55" s="12">
        <f t="shared" si="43"/>
        <v>0</v>
      </c>
      <c r="M55" s="12">
        <f t="shared" si="44"/>
        <v>0</v>
      </c>
      <c r="N55" s="12">
        <f t="shared" si="45"/>
        <v>0</v>
      </c>
      <c r="O55" s="12">
        <f t="shared" si="3"/>
        <v>724.69999999999993</v>
      </c>
      <c r="P55" s="33">
        <f t="shared" si="4"/>
        <v>60.391666666666659</v>
      </c>
      <c r="Q55" s="12">
        <f t="shared" si="5"/>
        <v>0</v>
      </c>
      <c r="R55" s="12">
        <f t="shared" si="46"/>
        <v>0</v>
      </c>
      <c r="S55" s="11">
        <f t="shared" si="47"/>
        <v>0</v>
      </c>
      <c r="T55" s="47">
        <v>0.4</v>
      </c>
      <c r="U55" s="33">
        <f t="shared" si="6"/>
        <v>3.3333333333333333E-2</v>
      </c>
      <c r="V55" s="47"/>
      <c r="W55" s="12">
        <f t="shared" si="48"/>
        <v>0</v>
      </c>
      <c r="X55" s="11">
        <f t="shared" si="49"/>
        <v>0</v>
      </c>
      <c r="Y55" s="47">
        <v>240</v>
      </c>
      <c r="Z55" s="33">
        <f t="shared" si="7"/>
        <v>20</v>
      </c>
      <c r="AA55" s="47"/>
      <c r="AB55" s="12">
        <f t="shared" si="50"/>
        <v>0</v>
      </c>
      <c r="AC55" s="11">
        <f t="shared" si="51"/>
        <v>0</v>
      </c>
      <c r="AD55" s="47">
        <v>724.3</v>
      </c>
      <c r="AE55" s="33">
        <f t="shared" si="8"/>
        <v>60.358333333333327</v>
      </c>
      <c r="AF55" s="47"/>
      <c r="AG55" s="12">
        <f t="shared" si="52"/>
        <v>0</v>
      </c>
      <c r="AH55" s="11">
        <f t="shared" si="53"/>
        <v>0</v>
      </c>
      <c r="AI55" s="47">
        <v>0</v>
      </c>
      <c r="AJ55" s="33">
        <f t="shared" si="9"/>
        <v>0</v>
      </c>
      <c r="AK55" s="47"/>
      <c r="AL55" s="12" t="e">
        <f t="shared" si="54"/>
        <v>#DIV/0!</v>
      </c>
      <c r="AM55" s="11" t="e">
        <f t="shared" si="55"/>
        <v>#DIV/0!</v>
      </c>
      <c r="AN55" s="47"/>
      <c r="AO55" s="33">
        <f t="shared" si="10"/>
        <v>0</v>
      </c>
      <c r="AP55" s="47"/>
      <c r="AQ55" s="12" t="e">
        <f t="shared" si="56"/>
        <v>#DIV/0!</v>
      </c>
      <c r="AR55" s="11" t="e">
        <f t="shared" si="57"/>
        <v>#DIV/0!</v>
      </c>
      <c r="AS55" s="38">
        <v>0</v>
      </c>
      <c r="AT55" s="33">
        <f t="shared" si="11"/>
        <v>0</v>
      </c>
      <c r="AU55" s="47">
        <v>0</v>
      </c>
      <c r="AV55" s="38">
        <v>0</v>
      </c>
      <c r="AW55" s="33">
        <f t="shared" si="12"/>
        <v>0</v>
      </c>
      <c r="AX55" s="47"/>
      <c r="AY55" s="48">
        <v>3623</v>
      </c>
      <c r="AZ55" s="33">
        <f t="shared" si="13"/>
        <v>301.91666666666669</v>
      </c>
      <c r="BA55" s="47"/>
      <c r="BB55" s="38">
        <v>0</v>
      </c>
      <c r="BC55" s="33">
        <f t="shared" si="14"/>
        <v>0</v>
      </c>
      <c r="BD55" s="13"/>
      <c r="BE55" s="42">
        <v>0</v>
      </c>
      <c r="BF55" s="33">
        <f t="shared" si="15"/>
        <v>0</v>
      </c>
      <c r="BG55" s="47"/>
      <c r="BH55" s="38">
        <v>0</v>
      </c>
      <c r="BI55" s="33">
        <f t="shared" si="16"/>
        <v>0</v>
      </c>
      <c r="BJ55" s="47">
        <v>0</v>
      </c>
      <c r="BK55" s="38">
        <v>0</v>
      </c>
      <c r="BL55" s="33">
        <f t="shared" si="17"/>
        <v>0</v>
      </c>
      <c r="BM55" s="47">
        <v>0</v>
      </c>
      <c r="BN55" s="12">
        <f t="shared" si="18"/>
        <v>330</v>
      </c>
      <c r="BO55" s="33">
        <f t="shared" si="19"/>
        <v>27.5</v>
      </c>
      <c r="BP55" s="12">
        <f t="shared" si="20"/>
        <v>0</v>
      </c>
      <c r="BQ55" s="12">
        <f t="shared" si="58"/>
        <v>0</v>
      </c>
      <c r="BR55" s="11">
        <f t="shared" si="59"/>
        <v>0</v>
      </c>
      <c r="BS55" s="47">
        <v>330</v>
      </c>
      <c r="BT55" s="33">
        <f t="shared" si="21"/>
        <v>27.5</v>
      </c>
      <c r="BU55" s="47"/>
      <c r="BV55" s="47">
        <v>0</v>
      </c>
      <c r="BW55" s="33">
        <f t="shared" si="22"/>
        <v>0</v>
      </c>
      <c r="BX55" s="47"/>
      <c r="BY55" s="42">
        <v>0</v>
      </c>
      <c r="BZ55" s="33">
        <f t="shared" si="23"/>
        <v>0</v>
      </c>
      <c r="CA55" s="47"/>
      <c r="CB55" s="47">
        <v>0</v>
      </c>
      <c r="CC55" s="33">
        <f t="shared" si="24"/>
        <v>0</v>
      </c>
      <c r="CD55" s="47"/>
      <c r="CE55" s="11"/>
      <c r="CF55" s="33">
        <f t="shared" si="25"/>
        <v>0</v>
      </c>
      <c r="CG55" s="47">
        <v>0</v>
      </c>
      <c r="CH55" s="42">
        <v>0</v>
      </c>
      <c r="CI55" s="33">
        <f t="shared" si="26"/>
        <v>0</v>
      </c>
      <c r="CJ55" s="47"/>
      <c r="CK55" s="38">
        <v>0</v>
      </c>
      <c r="CL55" s="33">
        <f t="shared" si="27"/>
        <v>0</v>
      </c>
      <c r="CM55" s="47"/>
      <c r="CN55" s="47">
        <v>0</v>
      </c>
      <c r="CO55" s="33">
        <f t="shared" si="28"/>
        <v>0</v>
      </c>
      <c r="CP55" s="47"/>
      <c r="CQ55" s="47">
        <v>0</v>
      </c>
      <c r="CR55" s="33">
        <f t="shared" si="29"/>
        <v>0</v>
      </c>
      <c r="CS55" s="47"/>
      <c r="CT55" s="38">
        <v>0</v>
      </c>
      <c r="CU55" s="33">
        <f t="shared" si="30"/>
        <v>0</v>
      </c>
      <c r="CV55" s="47"/>
      <c r="CW55" s="42">
        <v>0</v>
      </c>
      <c r="CX55" s="33">
        <f t="shared" si="31"/>
        <v>0</v>
      </c>
      <c r="CY55" s="47"/>
      <c r="CZ55" s="42">
        <v>0</v>
      </c>
      <c r="DA55" s="33">
        <f t="shared" si="32"/>
        <v>0</v>
      </c>
      <c r="DB55" s="47"/>
      <c r="DC55" s="47">
        <v>0</v>
      </c>
      <c r="DD55" s="33">
        <f t="shared" si="33"/>
        <v>0</v>
      </c>
      <c r="DE55" s="47"/>
      <c r="DF55" s="47"/>
      <c r="DG55" s="12">
        <f t="shared" si="60"/>
        <v>4917.7</v>
      </c>
      <c r="DH55" s="42">
        <v>0</v>
      </c>
      <c r="DI55" s="33">
        <f t="shared" si="34"/>
        <v>0</v>
      </c>
      <c r="DJ55" s="47">
        <v>0</v>
      </c>
      <c r="DK55" s="47">
        <v>0</v>
      </c>
      <c r="DL55" s="33">
        <f t="shared" si="35"/>
        <v>0</v>
      </c>
      <c r="DM55" s="47"/>
      <c r="DN55" s="42">
        <v>0</v>
      </c>
      <c r="DO55" s="33">
        <f t="shared" si="36"/>
        <v>0</v>
      </c>
      <c r="DP55" s="47">
        <v>0</v>
      </c>
      <c r="DQ55" s="47">
        <v>0</v>
      </c>
      <c r="DR55" s="33">
        <f t="shared" si="37"/>
        <v>0</v>
      </c>
      <c r="DS55" s="47"/>
      <c r="DT55" s="42">
        <v>0</v>
      </c>
      <c r="DU55" s="33">
        <f t="shared" si="38"/>
        <v>0</v>
      </c>
      <c r="DV55" s="47">
        <v>0</v>
      </c>
      <c r="DW55" s="47">
        <v>250</v>
      </c>
      <c r="DX55" s="33">
        <f t="shared" si="39"/>
        <v>20.833333333333332</v>
      </c>
      <c r="DY55" s="47"/>
      <c r="DZ55" s="47"/>
      <c r="EA55" s="12">
        <f t="shared" si="61"/>
        <v>250</v>
      </c>
      <c r="ED55" s="14"/>
      <c r="EF55" s="14"/>
      <c r="EG55" s="14"/>
      <c r="EI55" s="14"/>
    </row>
    <row r="56" spans="1:139" s="15" customFormat="1" ht="20.25" customHeight="1">
      <c r="A56" s="21">
        <v>47</v>
      </c>
      <c r="B56" s="41" t="s">
        <v>102</v>
      </c>
      <c r="C56" s="38">
        <v>2295.9</v>
      </c>
      <c r="D56" s="42">
        <v>0</v>
      </c>
      <c r="E56" s="25">
        <f t="shared" si="62"/>
        <v>13515.1</v>
      </c>
      <c r="F56" s="33">
        <f t="shared" si="40"/>
        <v>1126.2583333333334</v>
      </c>
      <c r="G56" s="12" t="e">
        <f>#REF!+#REF!-DY56</f>
        <v>#REF!</v>
      </c>
      <c r="H56" s="12" t="e">
        <f t="shared" si="41"/>
        <v>#REF!</v>
      </c>
      <c r="I56" s="12" t="e">
        <f t="shared" si="42"/>
        <v>#REF!</v>
      </c>
      <c r="J56" s="12">
        <f t="shared" si="1"/>
        <v>2360</v>
      </c>
      <c r="K56" s="33">
        <f t="shared" si="2"/>
        <v>196.66666666666666</v>
      </c>
      <c r="L56" s="12">
        <f t="shared" si="43"/>
        <v>0</v>
      </c>
      <c r="M56" s="12">
        <f t="shared" si="44"/>
        <v>0</v>
      </c>
      <c r="N56" s="12">
        <f t="shared" si="45"/>
        <v>0</v>
      </c>
      <c r="O56" s="12">
        <f t="shared" si="3"/>
        <v>1236</v>
      </c>
      <c r="P56" s="33">
        <f t="shared" si="4"/>
        <v>103</v>
      </c>
      <c r="Q56" s="12">
        <f t="shared" si="5"/>
        <v>0</v>
      </c>
      <c r="R56" s="12">
        <f t="shared" si="46"/>
        <v>0</v>
      </c>
      <c r="S56" s="11">
        <f t="shared" si="47"/>
        <v>0</v>
      </c>
      <c r="T56" s="47">
        <v>4</v>
      </c>
      <c r="U56" s="33">
        <f t="shared" si="6"/>
        <v>0.33333333333333331</v>
      </c>
      <c r="V56" s="47"/>
      <c r="W56" s="12">
        <f t="shared" si="48"/>
        <v>0</v>
      </c>
      <c r="X56" s="11">
        <f t="shared" si="49"/>
        <v>0</v>
      </c>
      <c r="Y56" s="47">
        <v>644</v>
      </c>
      <c r="Z56" s="33">
        <f t="shared" si="7"/>
        <v>53.666666666666664</v>
      </c>
      <c r="AA56" s="47"/>
      <c r="AB56" s="12">
        <f t="shared" si="50"/>
        <v>0</v>
      </c>
      <c r="AC56" s="11">
        <f t="shared" si="51"/>
        <v>0</v>
      </c>
      <c r="AD56" s="47">
        <v>1232</v>
      </c>
      <c r="AE56" s="33">
        <f t="shared" si="8"/>
        <v>102.66666666666667</v>
      </c>
      <c r="AF56" s="47"/>
      <c r="AG56" s="12">
        <f t="shared" si="52"/>
        <v>0</v>
      </c>
      <c r="AH56" s="11">
        <f t="shared" si="53"/>
        <v>0</v>
      </c>
      <c r="AI56" s="47">
        <v>20</v>
      </c>
      <c r="AJ56" s="33">
        <f t="shared" si="9"/>
        <v>1.6666666666666667</v>
      </c>
      <c r="AK56" s="47"/>
      <c r="AL56" s="12">
        <f t="shared" si="54"/>
        <v>0</v>
      </c>
      <c r="AM56" s="11">
        <f t="shared" si="55"/>
        <v>0</v>
      </c>
      <c r="AN56" s="47"/>
      <c r="AO56" s="33">
        <f t="shared" si="10"/>
        <v>0</v>
      </c>
      <c r="AP56" s="47"/>
      <c r="AQ56" s="12" t="e">
        <f t="shared" si="56"/>
        <v>#DIV/0!</v>
      </c>
      <c r="AR56" s="11" t="e">
        <f t="shared" si="57"/>
        <v>#DIV/0!</v>
      </c>
      <c r="AS56" s="38">
        <v>0</v>
      </c>
      <c r="AT56" s="33">
        <f t="shared" si="11"/>
        <v>0</v>
      </c>
      <c r="AU56" s="47">
        <v>0</v>
      </c>
      <c r="AV56" s="38">
        <v>0</v>
      </c>
      <c r="AW56" s="33">
        <f t="shared" si="12"/>
        <v>0</v>
      </c>
      <c r="AX56" s="47"/>
      <c r="AY56" s="48">
        <v>11155.1</v>
      </c>
      <c r="AZ56" s="33">
        <f t="shared" si="13"/>
        <v>929.5916666666667</v>
      </c>
      <c r="BA56" s="47"/>
      <c r="BB56" s="38">
        <v>0</v>
      </c>
      <c r="BC56" s="33">
        <f t="shared" si="14"/>
        <v>0</v>
      </c>
      <c r="BD56" s="13"/>
      <c r="BE56" s="42">
        <v>0</v>
      </c>
      <c r="BF56" s="33">
        <f t="shared" si="15"/>
        <v>0</v>
      </c>
      <c r="BG56" s="47"/>
      <c r="BH56" s="38">
        <v>0</v>
      </c>
      <c r="BI56" s="33">
        <f t="shared" si="16"/>
        <v>0</v>
      </c>
      <c r="BJ56" s="47">
        <v>0</v>
      </c>
      <c r="BK56" s="38">
        <v>0</v>
      </c>
      <c r="BL56" s="33">
        <f t="shared" si="17"/>
        <v>0</v>
      </c>
      <c r="BM56" s="47">
        <v>0</v>
      </c>
      <c r="BN56" s="12">
        <f t="shared" si="18"/>
        <v>460</v>
      </c>
      <c r="BO56" s="33">
        <f t="shared" si="19"/>
        <v>38.333333333333336</v>
      </c>
      <c r="BP56" s="12">
        <f t="shared" si="20"/>
        <v>0</v>
      </c>
      <c r="BQ56" s="12">
        <f t="shared" si="58"/>
        <v>0</v>
      </c>
      <c r="BR56" s="11">
        <f t="shared" si="59"/>
        <v>0</v>
      </c>
      <c r="BS56" s="47">
        <v>340</v>
      </c>
      <c r="BT56" s="33">
        <f t="shared" si="21"/>
        <v>28.333333333333332</v>
      </c>
      <c r="BU56" s="47"/>
      <c r="BV56" s="47">
        <v>0</v>
      </c>
      <c r="BW56" s="33">
        <f t="shared" si="22"/>
        <v>0</v>
      </c>
      <c r="BX56" s="47"/>
      <c r="BY56" s="42">
        <v>0</v>
      </c>
      <c r="BZ56" s="33">
        <f t="shared" si="23"/>
        <v>0</v>
      </c>
      <c r="CA56" s="47"/>
      <c r="CB56" s="47">
        <v>120</v>
      </c>
      <c r="CC56" s="33">
        <f t="shared" si="24"/>
        <v>10</v>
      </c>
      <c r="CD56" s="47"/>
      <c r="CE56" s="11"/>
      <c r="CF56" s="33">
        <f t="shared" si="25"/>
        <v>0</v>
      </c>
      <c r="CG56" s="47">
        <v>0</v>
      </c>
      <c r="CH56" s="42">
        <v>0</v>
      </c>
      <c r="CI56" s="33">
        <f t="shared" si="26"/>
        <v>0</v>
      </c>
      <c r="CJ56" s="47"/>
      <c r="CK56" s="38">
        <v>0</v>
      </c>
      <c r="CL56" s="33">
        <f t="shared" si="27"/>
        <v>0</v>
      </c>
      <c r="CM56" s="47"/>
      <c r="CN56" s="47">
        <v>0</v>
      </c>
      <c r="CO56" s="33">
        <f t="shared" si="28"/>
        <v>0</v>
      </c>
      <c r="CP56" s="47"/>
      <c r="CQ56" s="47">
        <v>0</v>
      </c>
      <c r="CR56" s="33">
        <f t="shared" si="29"/>
        <v>0</v>
      </c>
      <c r="CS56" s="47"/>
      <c r="CT56" s="38">
        <v>0</v>
      </c>
      <c r="CU56" s="33">
        <f t="shared" si="30"/>
        <v>0</v>
      </c>
      <c r="CV56" s="47"/>
      <c r="CW56" s="42">
        <v>0</v>
      </c>
      <c r="CX56" s="33">
        <f t="shared" si="31"/>
        <v>0</v>
      </c>
      <c r="CY56" s="47"/>
      <c r="CZ56" s="42">
        <v>0</v>
      </c>
      <c r="DA56" s="33">
        <f t="shared" si="32"/>
        <v>0</v>
      </c>
      <c r="DB56" s="47"/>
      <c r="DC56" s="47">
        <v>0</v>
      </c>
      <c r="DD56" s="33">
        <f t="shared" si="33"/>
        <v>0</v>
      </c>
      <c r="DE56" s="47"/>
      <c r="DF56" s="47"/>
      <c r="DG56" s="12">
        <f t="shared" si="60"/>
        <v>13515.1</v>
      </c>
      <c r="DH56" s="42">
        <v>0</v>
      </c>
      <c r="DI56" s="33">
        <f t="shared" si="34"/>
        <v>0</v>
      </c>
      <c r="DJ56" s="47">
        <v>0</v>
      </c>
      <c r="DK56" s="47">
        <v>0</v>
      </c>
      <c r="DL56" s="33">
        <f t="shared" si="35"/>
        <v>0</v>
      </c>
      <c r="DM56" s="47"/>
      <c r="DN56" s="42">
        <v>0</v>
      </c>
      <c r="DO56" s="33">
        <f t="shared" si="36"/>
        <v>0</v>
      </c>
      <c r="DP56" s="47">
        <v>0</v>
      </c>
      <c r="DQ56" s="47">
        <v>0</v>
      </c>
      <c r="DR56" s="33">
        <f t="shared" si="37"/>
        <v>0</v>
      </c>
      <c r="DS56" s="47"/>
      <c r="DT56" s="42">
        <v>0</v>
      </c>
      <c r="DU56" s="33">
        <f t="shared" si="38"/>
        <v>0</v>
      </c>
      <c r="DV56" s="47">
        <v>0</v>
      </c>
      <c r="DW56" s="47">
        <v>1903</v>
      </c>
      <c r="DX56" s="33">
        <f t="shared" si="39"/>
        <v>158.58333333333334</v>
      </c>
      <c r="DY56" s="47"/>
      <c r="DZ56" s="47"/>
      <c r="EA56" s="12">
        <f t="shared" si="61"/>
        <v>1903</v>
      </c>
      <c r="ED56" s="14"/>
      <c r="EF56" s="14"/>
      <c r="EG56" s="14"/>
      <c r="EI56" s="14"/>
    </row>
    <row r="57" spans="1:139" s="15" customFormat="1" ht="20.25" customHeight="1">
      <c r="A57" s="21">
        <v>48</v>
      </c>
      <c r="B57" s="41" t="s">
        <v>103</v>
      </c>
      <c r="C57" s="38">
        <v>1807.5</v>
      </c>
      <c r="D57" s="42">
        <v>0</v>
      </c>
      <c r="E57" s="25">
        <f t="shared" si="62"/>
        <v>17382.2</v>
      </c>
      <c r="F57" s="33">
        <f t="shared" si="40"/>
        <v>1448.5166666666667</v>
      </c>
      <c r="G57" s="12" t="e">
        <f>#REF!+#REF!-DY57</f>
        <v>#REF!</v>
      </c>
      <c r="H57" s="12" t="e">
        <f t="shared" si="41"/>
        <v>#REF!</v>
      </c>
      <c r="I57" s="12" t="e">
        <f t="shared" si="42"/>
        <v>#REF!</v>
      </c>
      <c r="J57" s="12">
        <f t="shared" si="1"/>
        <v>4392.5</v>
      </c>
      <c r="K57" s="33">
        <f t="shared" si="2"/>
        <v>366.04166666666669</v>
      </c>
      <c r="L57" s="12">
        <f t="shared" si="43"/>
        <v>0</v>
      </c>
      <c r="M57" s="12">
        <f t="shared" si="44"/>
        <v>0</v>
      </c>
      <c r="N57" s="12">
        <f t="shared" si="45"/>
        <v>0</v>
      </c>
      <c r="O57" s="12">
        <f t="shared" si="3"/>
        <v>1967</v>
      </c>
      <c r="P57" s="33">
        <f t="shared" si="4"/>
        <v>163.91666666666666</v>
      </c>
      <c r="Q57" s="12">
        <f t="shared" si="5"/>
        <v>0</v>
      </c>
      <c r="R57" s="12">
        <f t="shared" si="46"/>
        <v>0</v>
      </c>
      <c r="S57" s="11">
        <f t="shared" si="47"/>
        <v>0</v>
      </c>
      <c r="T57" s="47">
        <v>20</v>
      </c>
      <c r="U57" s="33">
        <f t="shared" si="6"/>
        <v>1.6666666666666667</v>
      </c>
      <c r="V57" s="47"/>
      <c r="W57" s="12">
        <f t="shared" si="48"/>
        <v>0</v>
      </c>
      <c r="X57" s="11">
        <f t="shared" si="49"/>
        <v>0</v>
      </c>
      <c r="Y57" s="47">
        <v>2037.5</v>
      </c>
      <c r="Z57" s="33">
        <f t="shared" si="7"/>
        <v>169.79166666666666</v>
      </c>
      <c r="AA57" s="47"/>
      <c r="AB57" s="12">
        <f t="shared" si="50"/>
        <v>0</v>
      </c>
      <c r="AC57" s="11">
        <f t="shared" si="51"/>
        <v>0</v>
      </c>
      <c r="AD57" s="47">
        <v>1947</v>
      </c>
      <c r="AE57" s="33">
        <f t="shared" si="8"/>
        <v>162.25</v>
      </c>
      <c r="AF57" s="47"/>
      <c r="AG57" s="12">
        <f t="shared" si="52"/>
        <v>0</v>
      </c>
      <c r="AH57" s="11">
        <f t="shared" si="53"/>
        <v>0</v>
      </c>
      <c r="AI57" s="47">
        <v>112</v>
      </c>
      <c r="AJ57" s="33">
        <f t="shared" si="9"/>
        <v>9.3333333333333339</v>
      </c>
      <c r="AK57" s="47"/>
      <c r="AL57" s="12">
        <f t="shared" si="54"/>
        <v>0</v>
      </c>
      <c r="AM57" s="11">
        <f t="shared" si="55"/>
        <v>0</v>
      </c>
      <c r="AN57" s="47"/>
      <c r="AO57" s="33">
        <f t="shared" si="10"/>
        <v>0</v>
      </c>
      <c r="AP57" s="47"/>
      <c r="AQ57" s="12" t="e">
        <f t="shared" si="56"/>
        <v>#DIV/0!</v>
      </c>
      <c r="AR57" s="11" t="e">
        <f t="shared" si="57"/>
        <v>#DIV/0!</v>
      </c>
      <c r="AS57" s="38">
        <v>0</v>
      </c>
      <c r="AT57" s="33">
        <f t="shared" si="11"/>
        <v>0</v>
      </c>
      <c r="AU57" s="47">
        <v>0</v>
      </c>
      <c r="AV57" s="38">
        <v>0</v>
      </c>
      <c r="AW57" s="33">
        <f t="shared" si="12"/>
        <v>0</v>
      </c>
      <c r="AX57" s="47"/>
      <c r="AY57" s="48">
        <v>12989.7</v>
      </c>
      <c r="AZ57" s="33">
        <f t="shared" si="13"/>
        <v>1082.4750000000001</v>
      </c>
      <c r="BA57" s="47"/>
      <c r="BB57" s="38">
        <v>0</v>
      </c>
      <c r="BC57" s="33">
        <f t="shared" si="14"/>
        <v>0</v>
      </c>
      <c r="BD57" s="13"/>
      <c r="BE57" s="42">
        <v>0</v>
      </c>
      <c r="BF57" s="33">
        <f t="shared" si="15"/>
        <v>0</v>
      </c>
      <c r="BG57" s="47"/>
      <c r="BH57" s="38">
        <v>0</v>
      </c>
      <c r="BI57" s="33">
        <f t="shared" si="16"/>
        <v>0</v>
      </c>
      <c r="BJ57" s="47">
        <v>0</v>
      </c>
      <c r="BK57" s="38">
        <v>0</v>
      </c>
      <c r="BL57" s="33">
        <f t="shared" si="17"/>
        <v>0</v>
      </c>
      <c r="BM57" s="47">
        <v>0</v>
      </c>
      <c r="BN57" s="12">
        <f t="shared" si="18"/>
        <v>276</v>
      </c>
      <c r="BO57" s="33">
        <f t="shared" si="19"/>
        <v>23</v>
      </c>
      <c r="BP57" s="12">
        <f t="shared" si="20"/>
        <v>0</v>
      </c>
      <c r="BQ57" s="12">
        <f t="shared" si="58"/>
        <v>0</v>
      </c>
      <c r="BR57" s="11">
        <f t="shared" si="59"/>
        <v>0</v>
      </c>
      <c r="BS57" s="47">
        <v>276</v>
      </c>
      <c r="BT57" s="33">
        <f t="shared" si="21"/>
        <v>23</v>
      </c>
      <c r="BU57" s="47"/>
      <c r="BV57" s="47">
        <v>0</v>
      </c>
      <c r="BW57" s="33">
        <f t="shared" si="22"/>
        <v>0</v>
      </c>
      <c r="BX57" s="47"/>
      <c r="BY57" s="42">
        <v>0</v>
      </c>
      <c r="BZ57" s="33">
        <f t="shared" si="23"/>
        <v>0</v>
      </c>
      <c r="CA57" s="47"/>
      <c r="CB57" s="47">
        <v>0</v>
      </c>
      <c r="CC57" s="33">
        <f t="shared" si="24"/>
        <v>0</v>
      </c>
      <c r="CD57" s="47"/>
      <c r="CE57" s="11"/>
      <c r="CF57" s="33">
        <f t="shared" si="25"/>
        <v>0</v>
      </c>
      <c r="CG57" s="47">
        <v>0</v>
      </c>
      <c r="CH57" s="42">
        <v>0</v>
      </c>
      <c r="CI57" s="33">
        <f t="shared" si="26"/>
        <v>0</v>
      </c>
      <c r="CJ57" s="47"/>
      <c r="CK57" s="38">
        <v>0</v>
      </c>
      <c r="CL57" s="33">
        <f t="shared" si="27"/>
        <v>0</v>
      </c>
      <c r="CM57" s="47"/>
      <c r="CN57" s="47">
        <v>0</v>
      </c>
      <c r="CO57" s="33">
        <f t="shared" si="28"/>
        <v>0</v>
      </c>
      <c r="CP57" s="47"/>
      <c r="CQ57" s="47">
        <v>0</v>
      </c>
      <c r="CR57" s="33">
        <f t="shared" si="29"/>
        <v>0</v>
      </c>
      <c r="CS57" s="47"/>
      <c r="CT57" s="38">
        <v>0</v>
      </c>
      <c r="CU57" s="33">
        <f t="shared" si="30"/>
        <v>0</v>
      </c>
      <c r="CV57" s="47"/>
      <c r="CW57" s="42">
        <v>0</v>
      </c>
      <c r="CX57" s="33">
        <f t="shared" si="31"/>
        <v>0</v>
      </c>
      <c r="CY57" s="47"/>
      <c r="CZ57" s="42">
        <v>0</v>
      </c>
      <c r="DA57" s="33">
        <f t="shared" si="32"/>
        <v>0</v>
      </c>
      <c r="DB57" s="47"/>
      <c r="DC57" s="47">
        <v>0</v>
      </c>
      <c r="DD57" s="33">
        <f t="shared" si="33"/>
        <v>0</v>
      </c>
      <c r="DE57" s="47"/>
      <c r="DF57" s="47"/>
      <c r="DG57" s="12">
        <f t="shared" si="60"/>
        <v>17382.2</v>
      </c>
      <c r="DH57" s="42">
        <v>0</v>
      </c>
      <c r="DI57" s="33">
        <f t="shared" si="34"/>
        <v>0</v>
      </c>
      <c r="DJ57" s="47">
        <v>0</v>
      </c>
      <c r="DK57" s="47">
        <v>0</v>
      </c>
      <c r="DL57" s="33">
        <f t="shared" si="35"/>
        <v>0</v>
      </c>
      <c r="DM57" s="47"/>
      <c r="DN57" s="42">
        <v>0</v>
      </c>
      <c r="DO57" s="33">
        <f t="shared" si="36"/>
        <v>0</v>
      </c>
      <c r="DP57" s="47">
        <v>0</v>
      </c>
      <c r="DQ57" s="47">
        <v>0</v>
      </c>
      <c r="DR57" s="33">
        <f t="shared" si="37"/>
        <v>0</v>
      </c>
      <c r="DS57" s="47"/>
      <c r="DT57" s="42">
        <v>0</v>
      </c>
      <c r="DU57" s="33">
        <f t="shared" si="38"/>
        <v>0</v>
      </c>
      <c r="DV57" s="47">
        <v>0</v>
      </c>
      <c r="DW57" s="47">
        <v>1750</v>
      </c>
      <c r="DX57" s="33">
        <f t="shared" si="39"/>
        <v>145.83333333333334</v>
      </c>
      <c r="DY57" s="47"/>
      <c r="DZ57" s="47"/>
      <c r="EA57" s="12">
        <f t="shared" si="61"/>
        <v>1750</v>
      </c>
      <c r="ED57" s="14"/>
      <c r="EF57" s="14"/>
      <c r="EG57" s="14"/>
      <c r="EI57" s="14"/>
    </row>
    <row r="58" spans="1:139" s="15" customFormat="1" ht="20.25" customHeight="1">
      <c r="A58" s="21">
        <v>49</v>
      </c>
      <c r="B58" s="43" t="s">
        <v>104</v>
      </c>
      <c r="C58" s="38">
        <v>5620.8</v>
      </c>
      <c r="D58" s="42">
        <v>0</v>
      </c>
      <c r="E58" s="25">
        <f t="shared" si="62"/>
        <v>14790.77</v>
      </c>
      <c r="F58" s="33">
        <f t="shared" si="40"/>
        <v>1232.5641666666668</v>
      </c>
      <c r="G58" s="12" t="e">
        <f>#REF!+#REF!-DY58</f>
        <v>#REF!</v>
      </c>
      <c r="H58" s="12" t="e">
        <f t="shared" si="41"/>
        <v>#REF!</v>
      </c>
      <c r="I58" s="12" t="e">
        <f t="shared" si="42"/>
        <v>#REF!</v>
      </c>
      <c r="J58" s="12">
        <f t="shared" si="1"/>
        <v>3222.9</v>
      </c>
      <c r="K58" s="33">
        <f t="shared" si="2"/>
        <v>268.57499999999999</v>
      </c>
      <c r="L58" s="12">
        <f t="shared" si="43"/>
        <v>0</v>
      </c>
      <c r="M58" s="12">
        <f t="shared" si="44"/>
        <v>0</v>
      </c>
      <c r="N58" s="12">
        <f t="shared" si="45"/>
        <v>0</v>
      </c>
      <c r="O58" s="12">
        <f t="shared" si="3"/>
        <v>1304.9000000000001</v>
      </c>
      <c r="P58" s="33">
        <f t="shared" si="4"/>
        <v>108.74166666666667</v>
      </c>
      <c r="Q58" s="12">
        <f t="shared" si="5"/>
        <v>0</v>
      </c>
      <c r="R58" s="12">
        <f t="shared" si="46"/>
        <v>0</v>
      </c>
      <c r="S58" s="11">
        <f t="shared" si="47"/>
        <v>0</v>
      </c>
      <c r="T58" s="47">
        <v>25.9</v>
      </c>
      <c r="U58" s="33">
        <f t="shared" si="6"/>
        <v>2.1583333333333332</v>
      </c>
      <c r="V58" s="47"/>
      <c r="W58" s="12">
        <f t="shared" si="48"/>
        <v>0</v>
      </c>
      <c r="X58" s="11">
        <f t="shared" si="49"/>
        <v>0</v>
      </c>
      <c r="Y58" s="47">
        <v>868</v>
      </c>
      <c r="Z58" s="33">
        <f t="shared" si="7"/>
        <v>72.333333333333329</v>
      </c>
      <c r="AA58" s="47"/>
      <c r="AB58" s="12">
        <f t="shared" si="50"/>
        <v>0</v>
      </c>
      <c r="AC58" s="11">
        <f t="shared" si="51"/>
        <v>0</v>
      </c>
      <c r="AD58" s="47">
        <v>1279</v>
      </c>
      <c r="AE58" s="33">
        <f t="shared" si="8"/>
        <v>106.58333333333333</v>
      </c>
      <c r="AF58" s="47"/>
      <c r="AG58" s="12">
        <f t="shared" si="52"/>
        <v>0</v>
      </c>
      <c r="AH58" s="11">
        <f t="shared" si="53"/>
        <v>0</v>
      </c>
      <c r="AI58" s="47">
        <v>0</v>
      </c>
      <c r="AJ58" s="33">
        <f t="shared" si="9"/>
        <v>0</v>
      </c>
      <c r="AK58" s="47"/>
      <c r="AL58" s="12" t="e">
        <f t="shared" si="54"/>
        <v>#DIV/0!</v>
      </c>
      <c r="AM58" s="11" t="e">
        <f t="shared" si="55"/>
        <v>#DIV/0!</v>
      </c>
      <c r="AN58" s="47"/>
      <c r="AO58" s="33">
        <f t="shared" si="10"/>
        <v>0</v>
      </c>
      <c r="AP58" s="47"/>
      <c r="AQ58" s="12" t="e">
        <f t="shared" si="56"/>
        <v>#DIV/0!</v>
      </c>
      <c r="AR58" s="11" t="e">
        <f t="shared" si="57"/>
        <v>#DIV/0!</v>
      </c>
      <c r="AS58" s="38">
        <v>0</v>
      </c>
      <c r="AT58" s="33">
        <f t="shared" si="11"/>
        <v>0</v>
      </c>
      <c r="AU58" s="47">
        <v>0</v>
      </c>
      <c r="AV58" s="38">
        <v>0</v>
      </c>
      <c r="AW58" s="33">
        <f t="shared" si="12"/>
        <v>0</v>
      </c>
      <c r="AX58" s="47"/>
      <c r="AY58" s="48">
        <v>11567.87</v>
      </c>
      <c r="AZ58" s="33">
        <f t="shared" si="13"/>
        <v>963.98916666666673</v>
      </c>
      <c r="BA58" s="47"/>
      <c r="BB58" s="38">
        <v>0</v>
      </c>
      <c r="BC58" s="33">
        <f t="shared" si="14"/>
        <v>0</v>
      </c>
      <c r="BD58" s="13"/>
      <c r="BE58" s="42">
        <v>0</v>
      </c>
      <c r="BF58" s="33">
        <f t="shared" si="15"/>
        <v>0</v>
      </c>
      <c r="BG58" s="47"/>
      <c r="BH58" s="38">
        <v>0</v>
      </c>
      <c r="BI58" s="33">
        <f t="shared" si="16"/>
        <v>0</v>
      </c>
      <c r="BJ58" s="47">
        <v>0</v>
      </c>
      <c r="BK58" s="38">
        <v>0</v>
      </c>
      <c r="BL58" s="33">
        <f t="shared" si="17"/>
        <v>0</v>
      </c>
      <c r="BM58" s="47">
        <v>0</v>
      </c>
      <c r="BN58" s="12">
        <f t="shared" si="18"/>
        <v>450</v>
      </c>
      <c r="BO58" s="33">
        <f t="shared" si="19"/>
        <v>37.5</v>
      </c>
      <c r="BP58" s="12">
        <f t="shared" si="20"/>
        <v>0</v>
      </c>
      <c r="BQ58" s="12">
        <f t="shared" si="58"/>
        <v>0</v>
      </c>
      <c r="BR58" s="11">
        <f t="shared" si="59"/>
        <v>0</v>
      </c>
      <c r="BS58" s="47">
        <v>150</v>
      </c>
      <c r="BT58" s="33">
        <f t="shared" si="21"/>
        <v>12.5</v>
      </c>
      <c r="BU58" s="47"/>
      <c r="BV58" s="47">
        <v>300</v>
      </c>
      <c r="BW58" s="33">
        <f t="shared" si="22"/>
        <v>25</v>
      </c>
      <c r="BX58" s="47"/>
      <c r="BY58" s="42">
        <v>0</v>
      </c>
      <c r="BZ58" s="33">
        <f t="shared" si="23"/>
        <v>0</v>
      </c>
      <c r="CA58" s="47"/>
      <c r="CB58" s="47">
        <v>0</v>
      </c>
      <c r="CC58" s="33">
        <f t="shared" si="24"/>
        <v>0</v>
      </c>
      <c r="CD58" s="47"/>
      <c r="CE58" s="11"/>
      <c r="CF58" s="33">
        <f t="shared" si="25"/>
        <v>0</v>
      </c>
      <c r="CG58" s="47">
        <v>0</v>
      </c>
      <c r="CH58" s="42">
        <v>0</v>
      </c>
      <c r="CI58" s="33">
        <f t="shared" si="26"/>
        <v>0</v>
      </c>
      <c r="CJ58" s="47"/>
      <c r="CK58" s="38">
        <v>0</v>
      </c>
      <c r="CL58" s="33">
        <f t="shared" si="27"/>
        <v>0</v>
      </c>
      <c r="CM58" s="47"/>
      <c r="CN58" s="47">
        <v>100</v>
      </c>
      <c r="CO58" s="33">
        <f t="shared" si="28"/>
        <v>8.3333333333333339</v>
      </c>
      <c r="CP58" s="47"/>
      <c r="CQ58" s="47">
        <v>100</v>
      </c>
      <c r="CR58" s="33">
        <f t="shared" si="29"/>
        <v>8.3333333333333339</v>
      </c>
      <c r="CS58" s="47"/>
      <c r="CT58" s="38">
        <v>0</v>
      </c>
      <c r="CU58" s="33">
        <f t="shared" si="30"/>
        <v>0</v>
      </c>
      <c r="CV58" s="47"/>
      <c r="CW58" s="42">
        <v>0</v>
      </c>
      <c r="CX58" s="33">
        <f t="shared" si="31"/>
        <v>0</v>
      </c>
      <c r="CY58" s="47"/>
      <c r="CZ58" s="42">
        <v>0</v>
      </c>
      <c r="DA58" s="33">
        <f t="shared" si="32"/>
        <v>0</v>
      </c>
      <c r="DB58" s="47"/>
      <c r="DC58" s="47">
        <v>500</v>
      </c>
      <c r="DD58" s="33">
        <f t="shared" si="33"/>
        <v>41.666666666666664</v>
      </c>
      <c r="DE58" s="47"/>
      <c r="DF58" s="47"/>
      <c r="DG58" s="12">
        <f t="shared" si="60"/>
        <v>14790.77</v>
      </c>
      <c r="DH58" s="42">
        <v>0</v>
      </c>
      <c r="DI58" s="33">
        <f t="shared" si="34"/>
        <v>0</v>
      </c>
      <c r="DJ58" s="47">
        <v>0</v>
      </c>
      <c r="DK58" s="47">
        <v>0</v>
      </c>
      <c r="DL58" s="33">
        <f t="shared" si="35"/>
        <v>0</v>
      </c>
      <c r="DM58" s="47"/>
      <c r="DN58" s="42">
        <v>0</v>
      </c>
      <c r="DO58" s="33">
        <f t="shared" si="36"/>
        <v>0</v>
      </c>
      <c r="DP58" s="47">
        <v>0</v>
      </c>
      <c r="DQ58" s="47">
        <v>0</v>
      </c>
      <c r="DR58" s="33">
        <f t="shared" si="37"/>
        <v>0</v>
      </c>
      <c r="DS58" s="47"/>
      <c r="DT58" s="42">
        <v>0</v>
      </c>
      <c r="DU58" s="33">
        <f t="shared" si="38"/>
        <v>0</v>
      </c>
      <c r="DV58" s="47">
        <v>0</v>
      </c>
      <c r="DW58" s="47">
        <v>800</v>
      </c>
      <c r="DX58" s="33">
        <f t="shared" si="39"/>
        <v>66.666666666666671</v>
      </c>
      <c r="DY58" s="47"/>
      <c r="DZ58" s="47"/>
      <c r="EA58" s="12">
        <f t="shared" si="61"/>
        <v>800</v>
      </c>
      <c r="ED58" s="14"/>
      <c r="EF58" s="14"/>
      <c r="EG58" s="14"/>
      <c r="EI58" s="14"/>
    </row>
    <row r="59" spans="1:139" s="15" customFormat="1" ht="20.25" customHeight="1">
      <c r="A59" s="21">
        <v>50</v>
      </c>
      <c r="B59" s="43" t="s">
        <v>105</v>
      </c>
      <c r="C59" s="42">
        <v>41000</v>
      </c>
      <c r="D59" s="42">
        <v>99</v>
      </c>
      <c r="E59" s="25">
        <f t="shared" si="62"/>
        <v>217886</v>
      </c>
      <c r="F59" s="33">
        <f t="shared" si="40"/>
        <v>18157.166666666668</v>
      </c>
      <c r="G59" s="12" t="e">
        <f>#REF!+#REF!-DY59</f>
        <v>#REF!</v>
      </c>
      <c r="H59" s="12" t="e">
        <f t="shared" si="41"/>
        <v>#REF!</v>
      </c>
      <c r="I59" s="12" t="e">
        <f t="shared" si="42"/>
        <v>#REF!</v>
      </c>
      <c r="J59" s="12">
        <f t="shared" si="1"/>
        <v>69684.399999999994</v>
      </c>
      <c r="K59" s="33">
        <f t="shared" si="2"/>
        <v>5807.0333333333328</v>
      </c>
      <c r="L59" s="12">
        <f t="shared" si="43"/>
        <v>0</v>
      </c>
      <c r="M59" s="12">
        <f t="shared" si="44"/>
        <v>0</v>
      </c>
      <c r="N59" s="12">
        <f t="shared" si="45"/>
        <v>0</v>
      </c>
      <c r="O59" s="12">
        <f t="shared" si="3"/>
        <v>23000</v>
      </c>
      <c r="P59" s="33">
        <f t="shared" si="4"/>
        <v>1916.6666666666667</v>
      </c>
      <c r="Q59" s="12">
        <f t="shared" si="5"/>
        <v>0</v>
      </c>
      <c r="R59" s="12">
        <f t="shared" si="46"/>
        <v>0</v>
      </c>
      <c r="S59" s="11">
        <f t="shared" si="47"/>
        <v>0</v>
      </c>
      <c r="T59" s="47">
        <v>3500</v>
      </c>
      <c r="U59" s="33">
        <f t="shared" si="6"/>
        <v>291.66666666666669</v>
      </c>
      <c r="V59" s="47"/>
      <c r="W59" s="12">
        <f t="shared" si="48"/>
        <v>0</v>
      </c>
      <c r="X59" s="11">
        <f t="shared" si="49"/>
        <v>0</v>
      </c>
      <c r="Y59" s="47">
        <v>5800</v>
      </c>
      <c r="Z59" s="33">
        <f t="shared" si="7"/>
        <v>483.33333333333331</v>
      </c>
      <c r="AA59" s="47"/>
      <c r="AB59" s="12">
        <f t="shared" si="50"/>
        <v>0</v>
      </c>
      <c r="AC59" s="11">
        <f t="shared" si="51"/>
        <v>0</v>
      </c>
      <c r="AD59" s="47">
        <v>19500</v>
      </c>
      <c r="AE59" s="33">
        <f t="shared" si="8"/>
        <v>1625</v>
      </c>
      <c r="AF59" s="47"/>
      <c r="AG59" s="12">
        <f t="shared" si="52"/>
        <v>0</v>
      </c>
      <c r="AH59" s="11">
        <f t="shared" si="53"/>
        <v>0</v>
      </c>
      <c r="AI59" s="47">
        <v>4270</v>
      </c>
      <c r="AJ59" s="33">
        <f t="shared" si="9"/>
        <v>355.83333333333331</v>
      </c>
      <c r="AK59" s="47"/>
      <c r="AL59" s="12">
        <f t="shared" si="54"/>
        <v>0</v>
      </c>
      <c r="AM59" s="11">
        <f t="shared" si="55"/>
        <v>0</v>
      </c>
      <c r="AN59" s="47">
        <v>5000</v>
      </c>
      <c r="AO59" s="33">
        <f t="shared" si="10"/>
        <v>416.66666666666669</v>
      </c>
      <c r="AP59" s="47"/>
      <c r="AQ59" s="12">
        <f t="shared" si="56"/>
        <v>0</v>
      </c>
      <c r="AR59" s="11">
        <f t="shared" si="57"/>
        <v>0</v>
      </c>
      <c r="AS59" s="38">
        <v>0</v>
      </c>
      <c r="AT59" s="33">
        <f t="shared" si="11"/>
        <v>0</v>
      </c>
      <c r="AU59" s="47">
        <v>0</v>
      </c>
      <c r="AV59" s="38">
        <v>0</v>
      </c>
      <c r="AW59" s="33">
        <f t="shared" si="12"/>
        <v>0</v>
      </c>
      <c r="AX59" s="47"/>
      <c r="AY59" s="48">
        <v>106188.7</v>
      </c>
      <c r="AZ59" s="33">
        <f t="shared" si="13"/>
        <v>8849.0583333333325</v>
      </c>
      <c r="BA59" s="47"/>
      <c r="BB59" s="38">
        <v>0</v>
      </c>
      <c r="BC59" s="33">
        <f t="shared" si="14"/>
        <v>0</v>
      </c>
      <c r="BD59" s="13"/>
      <c r="BE59" s="42">
        <v>3500.6</v>
      </c>
      <c r="BF59" s="33">
        <f t="shared" si="15"/>
        <v>291.71666666666664</v>
      </c>
      <c r="BG59" s="47"/>
      <c r="BH59" s="38">
        <v>0</v>
      </c>
      <c r="BI59" s="33">
        <f t="shared" si="16"/>
        <v>0</v>
      </c>
      <c r="BJ59" s="47">
        <v>0</v>
      </c>
      <c r="BK59" s="38">
        <v>0</v>
      </c>
      <c r="BL59" s="33">
        <f t="shared" si="17"/>
        <v>0</v>
      </c>
      <c r="BM59" s="47">
        <v>0</v>
      </c>
      <c r="BN59" s="12">
        <f t="shared" si="18"/>
        <v>4336</v>
      </c>
      <c r="BO59" s="33">
        <f t="shared" si="19"/>
        <v>361.33333333333331</v>
      </c>
      <c r="BP59" s="12">
        <f t="shared" si="20"/>
        <v>0</v>
      </c>
      <c r="BQ59" s="12">
        <f t="shared" si="58"/>
        <v>0</v>
      </c>
      <c r="BR59" s="11">
        <f t="shared" si="59"/>
        <v>0</v>
      </c>
      <c r="BS59" s="47">
        <v>1100</v>
      </c>
      <c r="BT59" s="33">
        <f t="shared" si="21"/>
        <v>91.666666666666671</v>
      </c>
      <c r="BU59" s="47"/>
      <c r="BV59" s="47">
        <v>0</v>
      </c>
      <c r="BW59" s="33">
        <f t="shared" si="22"/>
        <v>0</v>
      </c>
      <c r="BX59" s="47"/>
      <c r="BY59" s="42">
        <v>0</v>
      </c>
      <c r="BZ59" s="33">
        <f t="shared" si="23"/>
        <v>0</v>
      </c>
      <c r="CA59" s="47"/>
      <c r="CB59" s="47">
        <v>3236</v>
      </c>
      <c r="CC59" s="33">
        <f t="shared" si="24"/>
        <v>269.66666666666669</v>
      </c>
      <c r="CD59" s="47"/>
      <c r="CE59" s="11"/>
      <c r="CF59" s="33">
        <f t="shared" si="25"/>
        <v>0</v>
      </c>
      <c r="CG59" s="47">
        <v>0</v>
      </c>
      <c r="CH59" s="42">
        <v>5354.1</v>
      </c>
      <c r="CI59" s="33">
        <f t="shared" si="26"/>
        <v>446.17500000000001</v>
      </c>
      <c r="CJ59" s="47"/>
      <c r="CK59" s="38">
        <v>0</v>
      </c>
      <c r="CL59" s="33">
        <f t="shared" si="27"/>
        <v>0</v>
      </c>
      <c r="CM59" s="47"/>
      <c r="CN59" s="47">
        <v>20324</v>
      </c>
      <c r="CO59" s="33">
        <f t="shared" si="28"/>
        <v>1693.6666666666667</v>
      </c>
      <c r="CP59" s="47"/>
      <c r="CQ59" s="47">
        <v>6000</v>
      </c>
      <c r="CR59" s="33">
        <f t="shared" si="29"/>
        <v>500</v>
      </c>
      <c r="CS59" s="47"/>
      <c r="CT59" s="38">
        <v>0</v>
      </c>
      <c r="CU59" s="33">
        <f t="shared" si="30"/>
        <v>0</v>
      </c>
      <c r="CV59" s="47"/>
      <c r="CW59" s="42">
        <v>0</v>
      </c>
      <c r="CX59" s="33">
        <f t="shared" si="31"/>
        <v>0</v>
      </c>
      <c r="CY59" s="47"/>
      <c r="CZ59" s="42">
        <v>0</v>
      </c>
      <c r="DA59" s="33">
        <f t="shared" si="32"/>
        <v>0</v>
      </c>
      <c r="DB59" s="47"/>
      <c r="DC59" s="47">
        <v>6954.4</v>
      </c>
      <c r="DD59" s="33">
        <f t="shared" si="33"/>
        <v>579.5333333333333</v>
      </c>
      <c r="DE59" s="47"/>
      <c r="DF59" s="47"/>
      <c r="DG59" s="12">
        <v>185207</v>
      </c>
      <c r="DH59" s="42">
        <v>0</v>
      </c>
      <c r="DI59" s="33">
        <f t="shared" si="34"/>
        <v>0</v>
      </c>
      <c r="DJ59" s="47">
        <v>0</v>
      </c>
      <c r="DK59" s="47">
        <v>0</v>
      </c>
      <c r="DL59" s="33">
        <f t="shared" si="35"/>
        <v>0</v>
      </c>
      <c r="DM59" s="47"/>
      <c r="DN59" s="42">
        <v>0</v>
      </c>
      <c r="DO59" s="33">
        <f t="shared" si="36"/>
        <v>0</v>
      </c>
      <c r="DP59" s="47">
        <v>0</v>
      </c>
      <c r="DQ59" s="47">
        <v>0</v>
      </c>
      <c r="DR59" s="33">
        <f t="shared" si="37"/>
        <v>0</v>
      </c>
      <c r="DS59" s="47"/>
      <c r="DT59" s="42">
        <v>0</v>
      </c>
      <c r="DU59" s="33">
        <f t="shared" si="38"/>
        <v>0</v>
      </c>
      <c r="DV59" s="47">
        <v>0</v>
      </c>
      <c r="DW59" s="47">
        <v>8420</v>
      </c>
      <c r="DX59" s="33">
        <f t="shared" si="39"/>
        <v>701.66666666666663</v>
      </c>
      <c r="DY59" s="47"/>
      <c r="DZ59" s="47"/>
      <c r="EA59" s="12">
        <v>41099</v>
      </c>
      <c r="ED59" s="14"/>
      <c r="EF59" s="14"/>
      <c r="EG59" s="14"/>
      <c r="EI59" s="14"/>
    </row>
    <row r="60" spans="1:139" s="15" customFormat="1" ht="20.25" customHeight="1">
      <c r="A60" s="21">
        <v>51</v>
      </c>
      <c r="B60" s="43" t="s">
        <v>106</v>
      </c>
      <c r="C60" s="42">
        <v>1202.7</v>
      </c>
      <c r="D60" s="42">
        <v>0</v>
      </c>
      <c r="E60" s="25">
        <f t="shared" si="62"/>
        <v>7123.1</v>
      </c>
      <c r="F60" s="33">
        <f t="shared" si="40"/>
        <v>593.5916666666667</v>
      </c>
      <c r="G60" s="12" t="e">
        <f>#REF!+#REF!-DY60</f>
        <v>#REF!</v>
      </c>
      <c r="H60" s="12" t="e">
        <f t="shared" si="41"/>
        <v>#REF!</v>
      </c>
      <c r="I60" s="12" t="e">
        <f t="shared" si="42"/>
        <v>#REF!</v>
      </c>
      <c r="J60" s="12">
        <f t="shared" si="1"/>
        <v>3071.4</v>
      </c>
      <c r="K60" s="33">
        <f t="shared" si="2"/>
        <v>255.95000000000002</v>
      </c>
      <c r="L60" s="12">
        <f t="shared" si="43"/>
        <v>0</v>
      </c>
      <c r="M60" s="12">
        <f t="shared" si="44"/>
        <v>0</v>
      </c>
      <c r="N60" s="12">
        <f t="shared" si="45"/>
        <v>0</v>
      </c>
      <c r="O60" s="12">
        <f t="shared" si="3"/>
        <v>162.9</v>
      </c>
      <c r="P60" s="33">
        <f t="shared" si="4"/>
        <v>13.575000000000001</v>
      </c>
      <c r="Q60" s="12">
        <f t="shared" si="5"/>
        <v>0</v>
      </c>
      <c r="R60" s="12">
        <f t="shared" si="46"/>
        <v>0</v>
      </c>
      <c r="S60" s="11">
        <f t="shared" si="47"/>
        <v>0</v>
      </c>
      <c r="T60" s="47">
        <v>5</v>
      </c>
      <c r="U60" s="33">
        <f t="shared" si="6"/>
        <v>0.41666666666666669</v>
      </c>
      <c r="V60" s="47"/>
      <c r="W60" s="12">
        <f t="shared" si="48"/>
        <v>0</v>
      </c>
      <c r="X60" s="11">
        <f t="shared" si="49"/>
        <v>0</v>
      </c>
      <c r="Y60" s="47">
        <v>898.5</v>
      </c>
      <c r="Z60" s="33">
        <f t="shared" si="7"/>
        <v>74.875</v>
      </c>
      <c r="AA60" s="47"/>
      <c r="AB60" s="12">
        <f t="shared" si="50"/>
        <v>0</v>
      </c>
      <c r="AC60" s="11">
        <f t="shared" si="51"/>
        <v>0</v>
      </c>
      <c r="AD60" s="47">
        <v>157.9</v>
      </c>
      <c r="AE60" s="33">
        <f t="shared" si="8"/>
        <v>13.158333333333333</v>
      </c>
      <c r="AF60" s="47"/>
      <c r="AG60" s="12">
        <f t="shared" si="52"/>
        <v>0</v>
      </c>
      <c r="AH60" s="11">
        <f t="shared" si="53"/>
        <v>0</v>
      </c>
      <c r="AI60" s="47">
        <v>0</v>
      </c>
      <c r="AJ60" s="33">
        <f t="shared" si="9"/>
        <v>0</v>
      </c>
      <c r="AK60" s="47"/>
      <c r="AL60" s="12" t="e">
        <f t="shared" si="54"/>
        <v>#DIV/0!</v>
      </c>
      <c r="AM60" s="11" t="e">
        <f t="shared" si="55"/>
        <v>#DIV/0!</v>
      </c>
      <c r="AN60" s="47"/>
      <c r="AO60" s="33">
        <f t="shared" si="10"/>
        <v>0</v>
      </c>
      <c r="AP60" s="47"/>
      <c r="AQ60" s="12" t="e">
        <f t="shared" si="56"/>
        <v>#DIV/0!</v>
      </c>
      <c r="AR60" s="11" t="e">
        <f t="shared" si="57"/>
        <v>#DIV/0!</v>
      </c>
      <c r="AS60" s="38">
        <v>0</v>
      </c>
      <c r="AT60" s="33">
        <f t="shared" si="11"/>
        <v>0</v>
      </c>
      <c r="AU60" s="47">
        <v>0</v>
      </c>
      <c r="AV60" s="38">
        <v>0</v>
      </c>
      <c r="AW60" s="33">
        <f t="shared" si="12"/>
        <v>0</v>
      </c>
      <c r="AX60" s="47"/>
      <c r="AY60" s="48">
        <v>4051.7</v>
      </c>
      <c r="AZ60" s="33">
        <f t="shared" si="13"/>
        <v>337.64166666666665</v>
      </c>
      <c r="BA60" s="47"/>
      <c r="BB60" s="38">
        <v>0</v>
      </c>
      <c r="BC60" s="33">
        <f t="shared" si="14"/>
        <v>0</v>
      </c>
      <c r="BD60" s="23"/>
      <c r="BE60" s="42">
        <v>0</v>
      </c>
      <c r="BF60" s="33">
        <f t="shared" si="15"/>
        <v>0</v>
      </c>
      <c r="BG60" s="47"/>
      <c r="BH60" s="38">
        <v>0</v>
      </c>
      <c r="BI60" s="33">
        <f t="shared" si="16"/>
        <v>0</v>
      </c>
      <c r="BJ60" s="47">
        <v>0</v>
      </c>
      <c r="BK60" s="38">
        <v>0</v>
      </c>
      <c r="BL60" s="33">
        <f t="shared" si="17"/>
        <v>0</v>
      </c>
      <c r="BM60" s="47">
        <v>0</v>
      </c>
      <c r="BN60" s="12">
        <f t="shared" si="18"/>
        <v>810</v>
      </c>
      <c r="BO60" s="33">
        <f t="shared" si="19"/>
        <v>67.5</v>
      </c>
      <c r="BP60" s="12">
        <f t="shared" si="20"/>
        <v>0</v>
      </c>
      <c r="BQ60" s="12">
        <f t="shared" si="58"/>
        <v>0</v>
      </c>
      <c r="BR60" s="11">
        <f t="shared" si="59"/>
        <v>0</v>
      </c>
      <c r="BS60" s="47">
        <v>710</v>
      </c>
      <c r="BT60" s="33">
        <f t="shared" si="21"/>
        <v>59.166666666666664</v>
      </c>
      <c r="BU60" s="47"/>
      <c r="BV60" s="47">
        <v>0</v>
      </c>
      <c r="BW60" s="33">
        <f t="shared" si="22"/>
        <v>0</v>
      </c>
      <c r="BX60" s="47"/>
      <c r="BY60" s="42">
        <v>0</v>
      </c>
      <c r="BZ60" s="33">
        <f t="shared" si="23"/>
        <v>0</v>
      </c>
      <c r="CA60" s="47"/>
      <c r="CB60" s="47">
        <v>100</v>
      </c>
      <c r="CC60" s="33">
        <f t="shared" si="24"/>
        <v>8.3333333333333339</v>
      </c>
      <c r="CD60" s="47"/>
      <c r="CE60" s="11"/>
      <c r="CF60" s="33">
        <f t="shared" si="25"/>
        <v>0</v>
      </c>
      <c r="CG60" s="47">
        <v>0</v>
      </c>
      <c r="CH60" s="42">
        <v>0</v>
      </c>
      <c r="CI60" s="33">
        <f t="shared" si="26"/>
        <v>0</v>
      </c>
      <c r="CJ60" s="47"/>
      <c r="CK60" s="38">
        <v>0</v>
      </c>
      <c r="CL60" s="33">
        <f t="shared" si="27"/>
        <v>0</v>
      </c>
      <c r="CM60" s="47"/>
      <c r="CN60" s="47">
        <v>1200</v>
      </c>
      <c r="CO60" s="33">
        <f t="shared" si="28"/>
        <v>100</v>
      </c>
      <c r="CP60" s="47"/>
      <c r="CQ60" s="47">
        <v>0</v>
      </c>
      <c r="CR60" s="33">
        <f t="shared" si="29"/>
        <v>0</v>
      </c>
      <c r="CS60" s="47"/>
      <c r="CT60" s="38">
        <v>0</v>
      </c>
      <c r="CU60" s="33">
        <f t="shared" si="30"/>
        <v>0</v>
      </c>
      <c r="CV60" s="47"/>
      <c r="CW60" s="42">
        <v>0</v>
      </c>
      <c r="CX60" s="33">
        <f t="shared" si="31"/>
        <v>0</v>
      </c>
      <c r="CY60" s="47"/>
      <c r="CZ60" s="42">
        <v>0</v>
      </c>
      <c r="DA60" s="33">
        <f t="shared" si="32"/>
        <v>0</v>
      </c>
      <c r="DB60" s="47"/>
      <c r="DC60" s="47">
        <v>0</v>
      </c>
      <c r="DD60" s="33">
        <f t="shared" si="33"/>
        <v>0</v>
      </c>
      <c r="DE60" s="47"/>
      <c r="DF60" s="47"/>
      <c r="DG60" s="12">
        <f t="shared" si="60"/>
        <v>7123.1</v>
      </c>
      <c r="DH60" s="42">
        <v>0</v>
      </c>
      <c r="DI60" s="33">
        <f t="shared" si="34"/>
        <v>0</v>
      </c>
      <c r="DJ60" s="47">
        <v>0</v>
      </c>
      <c r="DK60" s="47">
        <v>0</v>
      </c>
      <c r="DL60" s="33">
        <f t="shared" si="35"/>
        <v>0</v>
      </c>
      <c r="DM60" s="47"/>
      <c r="DN60" s="42">
        <v>0</v>
      </c>
      <c r="DO60" s="33">
        <f t="shared" si="36"/>
        <v>0</v>
      </c>
      <c r="DP60" s="47">
        <v>0</v>
      </c>
      <c r="DQ60" s="47">
        <v>0</v>
      </c>
      <c r="DR60" s="33">
        <f t="shared" si="37"/>
        <v>0</v>
      </c>
      <c r="DS60" s="47"/>
      <c r="DT60" s="42">
        <v>0</v>
      </c>
      <c r="DU60" s="33">
        <f t="shared" si="38"/>
        <v>0</v>
      </c>
      <c r="DV60" s="47">
        <v>0</v>
      </c>
      <c r="DW60" s="47">
        <v>500</v>
      </c>
      <c r="DX60" s="33">
        <f t="shared" si="39"/>
        <v>41.666666666666664</v>
      </c>
      <c r="DY60" s="47"/>
      <c r="DZ60" s="47"/>
      <c r="EA60" s="12">
        <f t="shared" si="61"/>
        <v>500</v>
      </c>
      <c r="ED60" s="14"/>
      <c r="EF60" s="14"/>
      <c r="EG60" s="14"/>
      <c r="EI60" s="14"/>
    </row>
    <row r="61" spans="1:139" s="15" customFormat="1" ht="20.25" customHeight="1">
      <c r="A61" s="21">
        <v>52</v>
      </c>
      <c r="B61" s="43" t="s">
        <v>107</v>
      </c>
      <c r="C61" s="38">
        <v>5495.9</v>
      </c>
      <c r="D61" s="42">
        <v>0</v>
      </c>
      <c r="E61" s="25">
        <f t="shared" si="62"/>
        <v>24101.599999999999</v>
      </c>
      <c r="F61" s="33">
        <f t="shared" si="40"/>
        <v>2008.4666666666665</v>
      </c>
      <c r="G61" s="12" t="e">
        <f>#REF!+#REF!-DY61</f>
        <v>#REF!</v>
      </c>
      <c r="H61" s="12" t="e">
        <f t="shared" si="41"/>
        <v>#REF!</v>
      </c>
      <c r="I61" s="12" t="e">
        <f t="shared" si="42"/>
        <v>#REF!</v>
      </c>
      <c r="J61" s="12">
        <f t="shared" si="1"/>
        <v>4332.6000000000004</v>
      </c>
      <c r="K61" s="33">
        <f t="shared" si="2"/>
        <v>361.05</v>
      </c>
      <c r="L61" s="12">
        <f t="shared" si="43"/>
        <v>0</v>
      </c>
      <c r="M61" s="12">
        <f t="shared" si="44"/>
        <v>0</v>
      </c>
      <c r="N61" s="12">
        <f t="shared" si="45"/>
        <v>0</v>
      </c>
      <c r="O61" s="12">
        <f t="shared" si="3"/>
        <v>1802.6</v>
      </c>
      <c r="P61" s="33">
        <f t="shared" si="4"/>
        <v>150.21666666666667</v>
      </c>
      <c r="Q61" s="12">
        <f t="shared" si="5"/>
        <v>0</v>
      </c>
      <c r="R61" s="12">
        <f t="shared" si="46"/>
        <v>0</v>
      </c>
      <c r="S61" s="11">
        <f t="shared" si="47"/>
        <v>0</v>
      </c>
      <c r="T61" s="47">
        <v>2.6</v>
      </c>
      <c r="U61" s="33">
        <f t="shared" si="6"/>
        <v>0.21666666666666667</v>
      </c>
      <c r="V61" s="47"/>
      <c r="W61" s="12">
        <f t="shared" si="48"/>
        <v>0</v>
      </c>
      <c r="X61" s="11">
        <f t="shared" si="49"/>
        <v>0</v>
      </c>
      <c r="Y61" s="47">
        <v>1150</v>
      </c>
      <c r="Z61" s="33">
        <f t="shared" si="7"/>
        <v>95.833333333333329</v>
      </c>
      <c r="AA61" s="47"/>
      <c r="AB61" s="12">
        <f t="shared" si="50"/>
        <v>0</v>
      </c>
      <c r="AC61" s="11">
        <f t="shared" si="51"/>
        <v>0</v>
      </c>
      <c r="AD61" s="47">
        <v>1800</v>
      </c>
      <c r="AE61" s="33">
        <f t="shared" si="8"/>
        <v>150</v>
      </c>
      <c r="AF61" s="47"/>
      <c r="AG61" s="12">
        <f t="shared" si="52"/>
        <v>0</v>
      </c>
      <c r="AH61" s="11">
        <f t="shared" si="53"/>
        <v>0</v>
      </c>
      <c r="AI61" s="47">
        <v>30</v>
      </c>
      <c r="AJ61" s="33">
        <f t="shared" si="9"/>
        <v>2.5</v>
      </c>
      <c r="AK61" s="47"/>
      <c r="AL61" s="12">
        <f t="shared" si="54"/>
        <v>0</v>
      </c>
      <c r="AM61" s="11">
        <f t="shared" si="55"/>
        <v>0</v>
      </c>
      <c r="AN61" s="47"/>
      <c r="AO61" s="33">
        <f t="shared" si="10"/>
        <v>0</v>
      </c>
      <c r="AP61" s="47"/>
      <c r="AQ61" s="12" t="e">
        <f t="shared" si="56"/>
        <v>#DIV/0!</v>
      </c>
      <c r="AR61" s="11" t="e">
        <f t="shared" si="57"/>
        <v>#DIV/0!</v>
      </c>
      <c r="AS61" s="38">
        <v>0</v>
      </c>
      <c r="AT61" s="33">
        <f t="shared" si="11"/>
        <v>0</v>
      </c>
      <c r="AU61" s="47">
        <v>0</v>
      </c>
      <c r="AV61" s="38">
        <v>0</v>
      </c>
      <c r="AW61" s="33">
        <f t="shared" si="12"/>
        <v>0</v>
      </c>
      <c r="AX61" s="47"/>
      <c r="AY61" s="48">
        <v>19769</v>
      </c>
      <c r="AZ61" s="33">
        <f t="shared" si="13"/>
        <v>1647.4166666666667</v>
      </c>
      <c r="BA61" s="47"/>
      <c r="BB61" s="38">
        <v>0</v>
      </c>
      <c r="BC61" s="33">
        <f t="shared" si="14"/>
        <v>0</v>
      </c>
      <c r="BD61" s="13"/>
      <c r="BE61" s="42">
        <v>0</v>
      </c>
      <c r="BF61" s="33">
        <f t="shared" si="15"/>
        <v>0</v>
      </c>
      <c r="BG61" s="47"/>
      <c r="BH61" s="38">
        <v>0</v>
      </c>
      <c r="BI61" s="33">
        <f t="shared" si="16"/>
        <v>0</v>
      </c>
      <c r="BJ61" s="47">
        <v>0</v>
      </c>
      <c r="BK61" s="38">
        <v>0</v>
      </c>
      <c r="BL61" s="33">
        <f t="shared" si="17"/>
        <v>0</v>
      </c>
      <c r="BM61" s="47">
        <v>0</v>
      </c>
      <c r="BN61" s="12">
        <f t="shared" si="18"/>
        <v>500</v>
      </c>
      <c r="BO61" s="33">
        <f t="shared" si="19"/>
        <v>41.666666666666664</v>
      </c>
      <c r="BP61" s="12">
        <f t="shared" si="20"/>
        <v>0</v>
      </c>
      <c r="BQ61" s="12">
        <f t="shared" si="58"/>
        <v>0</v>
      </c>
      <c r="BR61" s="11">
        <f t="shared" si="59"/>
        <v>0</v>
      </c>
      <c r="BS61" s="47">
        <v>240</v>
      </c>
      <c r="BT61" s="33">
        <f t="shared" si="21"/>
        <v>20</v>
      </c>
      <c r="BU61" s="47"/>
      <c r="BV61" s="47">
        <v>160</v>
      </c>
      <c r="BW61" s="33">
        <f t="shared" si="22"/>
        <v>13.333333333333334</v>
      </c>
      <c r="BX61" s="47"/>
      <c r="BY61" s="42">
        <v>0</v>
      </c>
      <c r="BZ61" s="33">
        <f t="shared" si="23"/>
        <v>0</v>
      </c>
      <c r="CA61" s="47"/>
      <c r="CB61" s="47">
        <v>100</v>
      </c>
      <c r="CC61" s="33">
        <f t="shared" si="24"/>
        <v>8.3333333333333339</v>
      </c>
      <c r="CD61" s="47"/>
      <c r="CE61" s="11"/>
      <c r="CF61" s="33">
        <f t="shared" si="25"/>
        <v>0</v>
      </c>
      <c r="CG61" s="47">
        <v>0</v>
      </c>
      <c r="CH61" s="42">
        <v>0</v>
      </c>
      <c r="CI61" s="33">
        <f t="shared" si="26"/>
        <v>0</v>
      </c>
      <c r="CJ61" s="47"/>
      <c r="CK61" s="38">
        <v>0</v>
      </c>
      <c r="CL61" s="33">
        <f t="shared" si="27"/>
        <v>0</v>
      </c>
      <c r="CM61" s="47"/>
      <c r="CN61" s="47">
        <v>850</v>
      </c>
      <c r="CO61" s="33">
        <f t="shared" si="28"/>
        <v>70.833333333333329</v>
      </c>
      <c r="CP61" s="47"/>
      <c r="CQ61" s="47">
        <v>350</v>
      </c>
      <c r="CR61" s="33">
        <f t="shared" si="29"/>
        <v>29.166666666666668</v>
      </c>
      <c r="CS61" s="47"/>
      <c r="CT61" s="38">
        <v>0</v>
      </c>
      <c r="CU61" s="33">
        <f t="shared" si="30"/>
        <v>0</v>
      </c>
      <c r="CV61" s="47"/>
      <c r="CW61" s="42">
        <v>0</v>
      </c>
      <c r="CX61" s="33">
        <f t="shared" si="31"/>
        <v>0</v>
      </c>
      <c r="CY61" s="47"/>
      <c r="CZ61" s="42">
        <v>0</v>
      </c>
      <c r="DA61" s="33">
        <f t="shared" si="32"/>
        <v>0</v>
      </c>
      <c r="DB61" s="47"/>
      <c r="DC61" s="47">
        <v>0</v>
      </c>
      <c r="DD61" s="33">
        <f t="shared" si="33"/>
        <v>0</v>
      </c>
      <c r="DE61" s="47"/>
      <c r="DF61" s="47"/>
      <c r="DG61" s="12">
        <f t="shared" si="60"/>
        <v>24101.599999999999</v>
      </c>
      <c r="DH61" s="42">
        <v>0</v>
      </c>
      <c r="DI61" s="33">
        <f t="shared" si="34"/>
        <v>0</v>
      </c>
      <c r="DJ61" s="47">
        <v>0</v>
      </c>
      <c r="DK61" s="47">
        <v>0</v>
      </c>
      <c r="DL61" s="33">
        <f t="shared" si="35"/>
        <v>0</v>
      </c>
      <c r="DM61" s="47"/>
      <c r="DN61" s="42">
        <v>0</v>
      </c>
      <c r="DO61" s="33">
        <f t="shared" si="36"/>
        <v>0</v>
      </c>
      <c r="DP61" s="47">
        <v>0</v>
      </c>
      <c r="DQ61" s="47">
        <v>0</v>
      </c>
      <c r="DR61" s="33">
        <f t="shared" si="37"/>
        <v>0</v>
      </c>
      <c r="DS61" s="47"/>
      <c r="DT61" s="42">
        <v>0</v>
      </c>
      <c r="DU61" s="33">
        <f t="shared" si="38"/>
        <v>0</v>
      </c>
      <c r="DV61" s="47">
        <v>0</v>
      </c>
      <c r="DW61" s="47">
        <v>1500</v>
      </c>
      <c r="DX61" s="33">
        <f t="shared" si="39"/>
        <v>125</v>
      </c>
      <c r="DY61" s="47"/>
      <c r="DZ61" s="47"/>
      <c r="EA61" s="12">
        <f t="shared" si="61"/>
        <v>1500</v>
      </c>
      <c r="ED61" s="14"/>
      <c r="EF61" s="14"/>
      <c r="EG61" s="14"/>
      <c r="EI61" s="14"/>
    </row>
    <row r="62" spans="1:139" s="15" customFormat="1" ht="20.25" customHeight="1">
      <c r="A62" s="21">
        <v>53</v>
      </c>
      <c r="B62" s="43" t="s">
        <v>108</v>
      </c>
      <c r="C62" s="42">
        <v>362.2</v>
      </c>
      <c r="D62" s="42">
        <v>0</v>
      </c>
      <c r="E62" s="25">
        <f t="shared" si="62"/>
        <v>6127</v>
      </c>
      <c r="F62" s="33">
        <f t="shared" si="40"/>
        <v>510.58333333333331</v>
      </c>
      <c r="G62" s="12" t="e">
        <f>#REF!+#REF!-DY62</f>
        <v>#REF!</v>
      </c>
      <c r="H62" s="12" t="e">
        <f t="shared" si="41"/>
        <v>#REF!</v>
      </c>
      <c r="I62" s="12" t="e">
        <f t="shared" si="42"/>
        <v>#REF!</v>
      </c>
      <c r="J62" s="12">
        <f t="shared" si="1"/>
        <v>1019.8</v>
      </c>
      <c r="K62" s="33">
        <f t="shared" si="2"/>
        <v>84.983333333333334</v>
      </c>
      <c r="L62" s="12">
        <f t="shared" si="43"/>
        <v>0</v>
      </c>
      <c r="M62" s="12">
        <f t="shared" si="44"/>
        <v>0</v>
      </c>
      <c r="N62" s="12">
        <f t="shared" si="45"/>
        <v>0</v>
      </c>
      <c r="O62" s="12">
        <f t="shared" si="3"/>
        <v>356.7</v>
      </c>
      <c r="P62" s="33">
        <f t="shared" si="4"/>
        <v>29.724999999999998</v>
      </c>
      <c r="Q62" s="12">
        <f t="shared" si="5"/>
        <v>0</v>
      </c>
      <c r="R62" s="12">
        <f t="shared" si="46"/>
        <v>0</v>
      </c>
      <c r="S62" s="11">
        <f t="shared" si="47"/>
        <v>0</v>
      </c>
      <c r="T62" s="47">
        <v>0</v>
      </c>
      <c r="U62" s="33">
        <f t="shared" si="6"/>
        <v>0</v>
      </c>
      <c r="V62" s="47"/>
      <c r="W62" s="12" t="e">
        <f t="shared" si="48"/>
        <v>#DIV/0!</v>
      </c>
      <c r="X62" s="11" t="e">
        <f t="shared" si="49"/>
        <v>#DIV/0!</v>
      </c>
      <c r="Y62" s="47">
        <v>463.1</v>
      </c>
      <c r="Z62" s="33">
        <f t="shared" si="7"/>
        <v>38.591666666666669</v>
      </c>
      <c r="AA62" s="47"/>
      <c r="AB62" s="12">
        <f t="shared" si="50"/>
        <v>0</v>
      </c>
      <c r="AC62" s="11">
        <f t="shared" si="51"/>
        <v>0</v>
      </c>
      <c r="AD62" s="47">
        <v>356.7</v>
      </c>
      <c r="AE62" s="33">
        <f t="shared" si="8"/>
        <v>29.724999999999998</v>
      </c>
      <c r="AF62" s="47"/>
      <c r="AG62" s="12">
        <f t="shared" si="52"/>
        <v>0</v>
      </c>
      <c r="AH62" s="11">
        <f t="shared" si="53"/>
        <v>0</v>
      </c>
      <c r="AI62" s="47">
        <v>0</v>
      </c>
      <c r="AJ62" s="33">
        <f t="shared" si="9"/>
        <v>0</v>
      </c>
      <c r="AK62" s="47"/>
      <c r="AL62" s="12" t="e">
        <f t="shared" si="54"/>
        <v>#DIV/0!</v>
      </c>
      <c r="AM62" s="11" t="e">
        <f t="shared" si="55"/>
        <v>#DIV/0!</v>
      </c>
      <c r="AN62" s="47"/>
      <c r="AO62" s="33">
        <f t="shared" si="10"/>
        <v>0</v>
      </c>
      <c r="AP62" s="47"/>
      <c r="AQ62" s="12" t="e">
        <f t="shared" si="56"/>
        <v>#DIV/0!</v>
      </c>
      <c r="AR62" s="11" t="e">
        <f t="shared" si="57"/>
        <v>#DIV/0!</v>
      </c>
      <c r="AS62" s="38">
        <v>0</v>
      </c>
      <c r="AT62" s="33">
        <f t="shared" si="11"/>
        <v>0</v>
      </c>
      <c r="AU62" s="47">
        <v>0</v>
      </c>
      <c r="AV62" s="38">
        <v>0</v>
      </c>
      <c r="AW62" s="33">
        <f t="shared" si="12"/>
        <v>0</v>
      </c>
      <c r="AX62" s="47"/>
      <c r="AY62" s="48">
        <v>3500</v>
      </c>
      <c r="AZ62" s="33">
        <f t="shared" si="13"/>
        <v>291.66666666666669</v>
      </c>
      <c r="BA62" s="47"/>
      <c r="BB62" s="38">
        <v>1607.2</v>
      </c>
      <c r="BC62" s="33">
        <f t="shared" si="14"/>
        <v>133.93333333333334</v>
      </c>
      <c r="BD62" s="13"/>
      <c r="BE62" s="42">
        <v>0</v>
      </c>
      <c r="BF62" s="33">
        <f t="shared" si="15"/>
        <v>0</v>
      </c>
      <c r="BG62" s="47"/>
      <c r="BH62" s="38">
        <v>0</v>
      </c>
      <c r="BI62" s="33">
        <f t="shared" si="16"/>
        <v>0</v>
      </c>
      <c r="BJ62" s="47">
        <v>0</v>
      </c>
      <c r="BK62" s="38">
        <v>0</v>
      </c>
      <c r="BL62" s="33">
        <f t="shared" si="17"/>
        <v>0</v>
      </c>
      <c r="BM62" s="47">
        <v>0</v>
      </c>
      <c r="BN62" s="12">
        <f t="shared" si="18"/>
        <v>200</v>
      </c>
      <c r="BO62" s="33">
        <f t="shared" si="19"/>
        <v>16.666666666666668</v>
      </c>
      <c r="BP62" s="12">
        <f t="shared" si="20"/>
        <v>0</v>
      </c>
      <c r="BQ62" s="12">
        <f t="shared" si="58"/>
        <v>0</v>
      </c>
      <c r="BR62" s="11">
        <f t="shared" si="59"/>
        <v>0</v>
      </c>
      <c r="BS62" s="47">
        <v>200</v>
      </c>
      <c r="BT62" s="33">
        <f t="shared" si="21"/>
        <v>16.666666666666668</v>
      </c>
      <c r="BU62" s="47"/>
      <c r="BV62" s="47">
        <v>0</v>
      </c>
      <c r="BW62" s="33">
        <f t="shared" si="22"/>
        <v>0</v>
      </c>
      <c r="BX62" s="47"/>
      <c r="BY62" s="42">
        <v>0</v>
      </c>
      <c r="BZ62" s="33">
        <f t="shared" si="23"/>
        <v>0</v>
      </c>
      <c r="CA62" s="47"/>
      <c r="CB62" s="47">
        <v>0</v>
      </c>
      <c r="CC62" s="33">
        <f t="shared" si="24"/>
        <v>0</v>
      </c>
      <c r="CD62" s="47"/>
      <c r="CE62" s="11"/>
      <c r="CF62" s="33">
        <f t="shared" si="25"/>
        <v>0</v>
      </c>
      <c r="CG62" s="47">
        <v>0</v>
      </c>
      <c r="CH62" s="42">
        <v>0</v>
      </c>
      <c r="CI62" s="33">
        <f t="shared" si="26"/>
        <v>0</v>
      </c>
      <c r="CJ62" s="47"/>
      <c r="CK62" s="38">
        <v>0</v>
      </c>
      <c r="CL62" s="33">
        <f t="shared" si="27"/>
        <v>0</v>
      </c>
      <c r="CM62" s="47"/>
      <c r="CN62" s="47">
        <v>0</v>
      </c>
      <c r="CO62" s="33">
        <f t="shared" si="28"/>
        <v>0</v>
      </c>
      <c r="CP62" s="47"/>
      <c r="CQ62" s="47">
        <v>0</v>
      </c>
      <c r="CR62" s="33">
        <f t="shared" si="29"/>
        <v>0</v>
      </c>
      <c r="CS62" s="47"/>
      <c r="CT62" s="38">
        <v>0</v>
      </c>
      <c r="CU62" s="33">
        <f t="shared" si="30"/>
        <v>0</v>
      </c>
      <c r="CV62" s="47"/>
      <c r="CW62" s="42">
        <v>0</v>
      </c>
      <c r="CX62" s="33">
        <f t="shared" si="31"/>
        <v>0</v>
      </c>
      <c r="CY62" s="47"/>
      <c r="CZ62" s="42">
        <v>0</v>
      </c>
      <c r="DA62" s="33">
        <f t="shared" si="32"/>
        <v>0</v>
      </c>
      <c r="DB62" s="47"/>
      <c r="DC62" s="47">
        <v>0</v>
      </c>
      <c r="DD62" s="33">
        <f t="shared" si="33"/>
        <v>0</v>
      </c>
      <c r="DE62" s="47"/>
      <c r="DF62" s="47"/>
      <c r="DG62" s="12">
        <f t="shared" si="60"/>
        <v>6127</v>
      </c>
      <c r="DH62" s="42">
        <v>0</v>
      </c>
      <c r="DI62" s="33">
        <f t="shared" si="34"/>
        <v>0</v>
      </c>
      <c r="DJ62" s="47">
        <v>0</v>
      </c>
      <c r="DK62" s="47">
        <v>0</v>
      </c>
      <c r="DL62" s="33">
        <f t="shared" si="35"/>
        <v>0</v>
      </c>
      <c r="DM62" s="47"/>
      <c r="DN62" s="42">
        <v>0</v>
      </c>
      <c r="DO62" s="33">
        <f t="shared" si="36"/>
        <v>0</v>
      </c>
      <c r="DP62" s="47">
        <v>0</v>
      </c>
      <c r="DQ62" s="47">
        <v>0</v>
      </c>
      <c r="DR62" s="33">
        <f t="shared" si="37"/>
        <v>0</v>
      </c>
      <c r="DS62" s="47"/>
      <c r="DT62" s="42">
        <v>0</v>
      </c>
      <c r="DU62" s="33">
        <f t="shared" si="38"/>
        <v>0</v>
      </c>
      <c r="DV62" s="47">
        <v>0</v>
      </c>
      <c r="DW62" s="47">
        <v>295</v>
      </c>
      <c r="DX62" s="33">
        <f t="shared" si="39"/>
        <v>24.583333333333332</v>
      </c>
      <c r="DY62" s="47"/>
      <c r="DZ62" s="47"/>
      <c r="EA62" s="12">
        <f t="shared" si="61"/>
        <v>295</v>
      </c>
      <c r="ED62" s="14"/>
      <c r="EF62" s="14"/>
      <c r="EG62" s="14"/>
      <c r="EI62" s="14"/>
    </row>
    <row r="63" spans="1:139" s="15" customFormat="1" ht="20.25" customHeight="1">
      <c r="A63" s="21">
        <v>54</v>
      </c>
      <c r="B63" s="43" t="s">
        <v>109</v>
      </c>
      <c r="C63" s="38">
        <v>52000</v>
      </c>
      <c r="D63" s="42">
        <v>8300</v>
      </c>
      <c r="E63" s="25">
        <f t="shared" si="62"/>
        <v>38471.599999999999</v>
      </c>
      <c r="F63" s="33">
        <f t="shared" si="40"/>
        <v>3205.9666666666667</v>
      </c>
      <c r="G63" s="12" t="e">
        <f>#REF!+#REF!-DY63</f>
        <v>#REF!</v>
      </c>
      <c r="H63" s="12" t="e">
        <f t="shared" si="41"/>
        <v>#REF!</v>
      </c>
      <c r="I63" s="12" t="e">
        <f t="shared" si="42"/>
        <v>#REF!</v>
      </c>
      <c r="J63" s="12">
        <f t="shared" si="1"/>
        <v>7389.2</v>
      </c>
      <c r="K63" s="33">
        <f t="shared" si="2"/>
        <v>615.76666666666665</v>
      </c>
      <c r="L63" s="12">
        <f t="shared" si="43"/>
        <v>0</v>
      </c>
      <c r="M63" s="12">
        <f t="shared" si="44"/>
        <v>0</v>
      </c>
      <c r="N63" s="12">
        <f t="shared" si="45"/>
        <v>0</v>
      </c>
      <c r="O63" s="12">
        <f t="shared" si="3"/>
        <v>4451.6000000000004</v>
      </c>
      <c r="P63" s="33">
        <f t="shared" si="4"/>
        <v>370.9666666666667</v>
      </c>
      <c r="Q63" s="12">
        <f t="shared" si="5"/>
        <v>0</v>
      </c>
      <c r="R63" s="12">
        <f t="shared" si="46"/>
        <v>0</v>
      </c>
      <c r="S63" s="11">
        <f t="shared" si="47"/>
        <v>0</v>
      </c>
      <c r="T63" s="47">
        <v>83.1</v>
      </c>
      <c r="U63" s="33">
        <f t="shared" si="6"/>
        <v>6.9249999999999998</v>
      </c>
      <c r="V63" s="47"/>
      <c r="W63" s="12">
        <f t="shared" si="48"/>
        <v>0</v>
      </c>
      <c r="X63" s="11">
        <f t="shared" si="49"/>
        <v>0</v>
      </c>
      <c r="Y63" s="47">
        <v>827.6</v>
      </c>
      <c r="Z63" s="33">
        <f t="shared" si="7"/>
        <v>68.966666666666669</v>
      </c>
      <c r="AA63" s="47"/>
      <c r="AB63" s="12">
        <f t="shared" si="50"/>
        <v>0</v>
      </c>
      <c r="AC63" s="11">
        <f t="shared" si="51"/>
        <v>0</v>
      </c>
      <c r="AD63" s="47">
        <v>4368.5</v>
      </c>
      <c r="AE63" s="33">
        <f t="shared" si="8"/>
        <v>364.04166666666669</v>
      </c>
      <c r="AF63" s="47"/>
      <c r="AG63" s="12">
        <f t="shared" si="52"/>
        <v>0</v>
      </c>
      <c r="AH63" s="11">
        <f t="shared" si="53"/>
        <v>0</v>
      </c>
      <c r="AI63" s="47">
        <v>260</v>
      </c>
      <c r="AJ63" s="33">
        <f t="shared" si="9"/>
        <v>21.666666666666668</v>
      </c>
      <c r="AK63" s="47"/>
      <c r="AL63" s="12">
        <f t="shared" si="54"/>
        <v>0</v>
      </c>
      <c r="AM63" s="11">
        <f t="shared" si="55"/>
        <v>0</v>
      </c>
      <c r="AN63" s="47"/>
      <c r="AO63" s="33">
        <f t="shared" si="10"/>
        <v>0</v>
      </c>
      <c r="AP63" s="47"/>
      <c r="AQ63" s="12" t="e">
        <f t="shared" si="56"/>
        <v>#DIV/0!</v>
      </c>
      <c r="AR63" s="11" t="e">
        <f t="shared" si="57"/>
        <v>#DIV/0!</v>
      </c>
      <c r="AS63" s="38">
        <v>0</v>
      </c>
      <c r="AT63" s="33">
        <f t="shared" si="11"/>
        <v>0</v>
      </c>
      <c r="AU63" s="47">
        <v>0</v>
      </c>
      <c r="AV63" s="38">
        <v>0</v>
      </c>
      <c r="AW63" s="33">
        <f t="shared" si="12"/>
        <v>0</v>
      </c>
      <c r="AX63" s="47"/>
      <c r="AY63" s="48">
        <v>31082.400000000001</v>
      </c>
      <c r="AZ63" s="33">
        <f t="shared" si="13"/>
        <v>2590.2000000000003</v>
      </c>
      <c r="BA63" s="47"/>
      <c r="BB63" s="38">
        <v>0</v>
      </c>
      <c r="BC63" s="33">
        <f t="shared" si="14"/>
        <v>0</v>
      </c>
      <c r="BD63" s="13"/>
      <c r="BE63" s="42">
        <v>0</v>
      </c>
      <c r="BF63" s="33">
        <f t="shared" si="15"/>
        <v>0</v>
      </c>
      <c r="BG63" s="47"/>
      <c r="BH63" s="38">
        <v>0</v>
      </c>
      <c r="BI63" s="33">
        <f t="shared" si="16"/>
        <v>0</v>
      </c>
      <c r="BJ63" s="47">
        <v>0</v>
      </c>
      <c r="BK63" s="38">
        <v>0</v>
      </c>
      <c r="BL63" s="33">
        <f t="shared" si="17"/>
        <v>0</v>
      </c>
      <c r="BM63" s="47">
        <v>0</v>
      </c>
      <c r="BN63" s="12">
        <f t="shared" si="18"/>
        <v>1150</v>
      </c>
      <c r="BO63" s="33">
        <f t="shared" si="19"/>
        <v>95.833333333333329</v>
      </c>
      <c r="BP63" s="12">
        <f t="shared" si="20"/>
        <v>0</v>
      </c>
      <c r="BQ63" s="12">
        <f t="shared" si="58"/>
        <v>0</v>
      </c>
      <c r="BR63" s="11">
        <f t="shared" si="59"/>
        <v>0</v>
      </c>
      <c r="BS63" s="47">
        <v>900</v>
      </c>
      <c r="BT63" s="33">
        <f t="shared" si="21"/>
        <v>75</v>
      </c>
      <c r="BU63" s="47"/>
      <c r="BV63" s="47">
        <v>250</v>
      </c>
      <c r="BW63" s="33">
        <f t="shared" si="22"/>
        <v>20.833333333333332</v>
      </c>
      <c r="BX63" s="47"/>
      <c r="BY63" s="42">
        <v>0</v>
      </c>
      <c r="BZ63" s="33">
        <f t="shared" si="23"/>
        <v>0</v>
      </c>
      <c r="CA63" s="47"/>
      <c r="CB63" s="47">
        <v>0</v>
      </c>
      <c r="CC63" s="33">
        <f t="shared" si="24"/>
        <v>0</v>
      </c>
      <c r="CD63" s="47"/>
      <c r="CE63" s="11"/>
      <c r="CF63" s="33">
        <f t="shared" si="25"/>
        <v>0</v>
      </c>
      <c r="CG63" s="47">
        <v>0</v>
      </c>
      <c r="CH63" s="42">
        <v>0</v>
      </c>
      <c r="CI63" s="33">
        <f t="shared" si="26"/>
        <v>0</v>
      </c>
      <c r="CJ63" s="47"/>
      <c r="CK63" s="38">
        <v>0</v>
      </c>
      <c r="CL63" s="33">
        <f t="shared" si="27"/>
        <v>0</v>
      </c>
      <c r="CM63" s="47"/>
      <c r="CN63" s="47">
        <v>700</v>
      </c>
      <c r="CO63" s="33">
        <f t="shared" si="28"/>
        <v>58.333333333333336</v>
      </c>
      <c r="CP63" s="47"/>
      <c r="CQ63" s="47">
        <v>200</v>
      </c>
      <c r="CR63" s="33">
        <f t="shared" si="29"/>
        <v>16.666666666666668</v>
      </c>
      <c r="CS63" s="47"/>
      <c r="CT63" s="38">
        <v>0</v>
      </c>
      <c r="CU63" s="33">
        <f t="shared" si="30"/>
        <v>0</v>
      </c>
      <c r="CV63" s="47"/>
      <c r="CW63" s="42">
        <v>0</v>
      </c>
      <c r="CX63" s="33">
        <f t="shared" si="31"/>
        <v>0</v>
      </c>
      <c r="CY63" s="47"/>
      <c r="CZ63" s="42">
        <v>0</v>
      </c>
      <c r="DA63" s="33">
        <f t="shared" si="32"/>
        <v>0</v>
      </c>
      <c r="DB63" s="47"/>
      <c r="DC63" s="47">
        <v>0</v>
      </c>
      <c r="DD63" s="33">
        <f t="shared" si="33"/>
        <v>0</v>
      </c>
      <c r="DE63" s="47"/>
      <c r="DF63" s="47"/>
      <c r="DG63" s="12">
        <f t="shared" si="60"/>
        <v>38471.599999999999</v>
      </c>
      <c r="DH63" s="42">
        <v>0</v>
      </c>
      <c r="DI63" s="33">
        <f t="shared" si="34"/>
        <v>0</v>
      </c>
      <c r="DJ63" s="47">
        <v>0</v>
      </c>
      <c r="DK63" s="47">
        <v>0</v>
      </c>
      <c r="DL63" s="33">
        <f t="shared" si="35"/>
        <v>0</v>
      </c>
      <c r="DM63" s="47"/>
      <c r="DN63" s="42">
        <v>0</v>
      </c>
      <c r="DO63" s="33">
        <f t="shared" si="36"/>
        <v>0</v>
      </c>
      <c r="DP63" s="47">
        <v>0</v>
      </c>
      <c r="DQ63" s="47">
        <v>0</v>
      </c>
      <c r="DR63" s="33">
        <f t="shared" si="37"/>
        <v>0</v>
      </c>
      <c r="DS63" s="47"/>
      <c r="DT63" s="42">
        <v>0</v>
      </c>
      <c r="DU63" s="33">
        <f t="shared" si="38"/>
        <v>0</v>
      </c>
      <c r="DV63" s="47">
        <v>0</v>
      </c>
      <c r="DW63" s="47">
        <v>2000</v>
      </c>
      <c r="DX63" s="33">
        <f t="shared" si="39"/>
        <v>166.66666666666666</v>
      </c>
      <c r="DY63" s="47"/>
      <c r="DZ63" s="47"/>
      <c r="EA63" s="12">
        <f t="shared" si="61"/>
        <v>2000</v>
      </c>
      <c r="ED63" s="14"/>
      <c r="EF63" s="14"/>
      <c r="EG63" s="14"/>
      <c r="EI63" s="14"/>
    </row>
    <row r="64" spans="1:139" s="15" customFormat="1" ht="20.25" customHeight="1">
      <c r="A64" s="21">
        <v>55</v>
      </c>
      <c r="B64" s="43" t="s">
        <v>110</v>
      </c>
      <c r="C64" s="42">
        <v>4908</v>
      </c>
      <c r="D64" s="42">
        <v>647.70000000000005</v>
      </c>
      <c r="E64" s="25">
        <f t="shared" si="62"/>
        <v>30422.5</v>
      </c>
      <c r="F64" s="33">
        <f t="shared" si="40"/>
        <v>2535.2083333333335</v>
      </c>
      <c r="G64" s="12" t="e">
        <f>#REF!+#REF!-DY64</f>
        <v>#REF!</v>
      </c>
      <c r="H64" s="12" t="e">
        <f t="shared" si="41"/>
        <v>#REF!</v>
      </c>
      <c r="I64" s="12" t="e">
        <f t="shared" si="42"/>
        <v>#REF!</v>
      </c>
      <c r="J64" s="12">
        <f t="shared" si="1"/>
        <v>4205</v>
      </c>
      <c r="K64" s="33">
        <f t="shared" si="2"/>
        <v>350.41666666666669</v>
      </c>
      <c r="L64" s="12">
        <f t="shared" si="43"/>
        <v>0</v>
      </c>
      <c r="M64" s="12">
        <f t="shared" si="44"/>
        <v>0</v>
      </c>
      <c r="N64" s="12">
        <f t="shared" si="45"/>
        <v>0</v>
      </c>
      <c r="O64" s="12">
        <f t="shared" si="3"/>
        <v>1760</v>
      </c>
      <c r="P64" s="33">
        <f t="shared" si="4"/>
        <v>146.66666666666666</v>
      </c>
      <c r="Q64" s="12">
        <f t="shared" si="5"/>
        <v>0</v>
      </c>
      <c r="R64" s="12">
        <f t="shared" si="46"/>
        <v>0</v>
      </c>
      <c r="S64" s="11">
        <f t="shared" si="47"/>
        <v>0</v>
      </c>
      <c r="T64" s="47">
        <v>160</v>
      </c>
      <c r="U64" s="33">
        <f t="shared" si="6"/>
        <v>13.333333333333334</v>
      </c>
      <c r="V64" s="47"/>
      <c r="W64" s="12">
        <f t="shared" si="48"/>
        <v>0</v>
      </c>
      <c r="X64" s="11">
        <f t="shared" si="49"/>
        <v>0</v>
      </c>
      <c r="Y64" s="47">
        <v>1475</v>
      </c>
      <c r="Z64" s="33">
        <f t="shared" si="7"/>
        <v>122.91666666666667</v>
      </c>
      <c r="AA64" s="47"/>
      <c r="AB64" s="12">
        <f t="shared" si="50"/>
        <v>0</v>
      </c>
      <c r="AC64" s="11">
        <f t="shared" si="51"/>
        <v>0</v>
      </c>
      <c r="AD64" s="47">
        <v>1600</v>
      </c>
      <c r="AE64" s="33">
        <f t="shared" si="8"/>
        <v>133.33333333333334</v>
      </c>
      <c r="AF64" s="47"/>
      <c r="AG64" s="12">
        <f t="shared" si="52"/>
        <v>0</v>
      </c>
      <c r="AH64" s="11">
        <f t="shared" si="53"/>
        <v>0</v>
      </c>
      <c r="AI64" s="47">
        <v>110</v>
      </c>
      <c r="AJ64" s="33">
        <f t="shared" si="9"/>
        <v>9.1666666666666661</v>
      </c>
      <c r="AK64" s="47"/>
      <c r="AL64" s="12">
        <f t="shared" si="54"/>
        <v>0</v>
      </c>
      <c r="AM64" s="11">
        <f t="shared" si="55"/>
        <v>0</v>
      </c>
      <c r="AN64" s="47"/>
      <c r="AO64" s="33">
        <f t="shared" si="10"/>
        <v>0</v>
      </c>
      <c r="AP64" s="47"/>
      <c r="AQ64" s="12" t="e">
        <f t="shared" si="56"/>
        <v>#DIV/0!</v>
      </c>
      <c r="AR64" s="11" t="e">
        <f t="shared" si="57"/>
        <v>#DIV/0!</v>
      </c>
      <c r="AS64" s="38">
        <v>0</v>
      </c>
      <c r="AT64" s="33">
        <f t="shared" si="11"/>
        <v>0</v>
      </c>
      <c r="AU64" s="47">
        <v>0</v>
      </c>
      <c r="AV64" s="38">
        <v>0</v>
      </c>
      <c r="AW64" s="33">
        <f t="shared" si="12"/>
        <v>0</v>
      </c>
      <c r="AX64" s="47"/>
      <c r="AY64" s="48">
        <v>26217.5</v>
      </c>
      <c r="AZ64" s="33">
        <f t="shared" si="13"/>
        <v>2184.7916666666665</v>
      </c>
      <c r="BA64" s="47"/>
      <c r="BB64" s="38">
        <v>0</v>
      </c>
      <c r="BC64" s="33">
        <f t="shared" si="14"/>
        <v>0</v>
      </c>
      <c r="BD64" s="13"/>
      <c r="BE64" s="42">
        <v>0</v>
      </c>
      <c r="BF64" s="33">
        <f t="shared" si="15"/>
        <v>0</v>
      </c>
      <c r="BG64" s="47"/>
      <c r="BH64" s="38">
        <v>0</v>
      </c>
      <c r="BI64" s="33">
        <f t="shared" si="16"/>
        <v>0</v>
      </c>
      <c r="BJ64" s="47">
        <v>0</v>
      </c>
      <c r="BK64" s="38">
        <v>0</v>
      </c>
      <c r="BL64" s="33">
        <f t="shared" si="17"/>
        <v>0</v>
      </c>
      <c r="BM64" s="47">
        <v>0</v>
      </c>
      <c r="BN64" s="12">
        <f t="shared" si="18"/>
        <v>300</v>
      </c>
      <c r="BO64" s="33">
        <f t="shared" si="19"/>
        <v>25</v>
      </c>
      <c r="BP64" s="12">
        <f t="shared" si="20"/>
        <v>0</v>
      </c>
      <c r="BQ64" s="12">
        <f t="shared" si="58"/>
        <v>0</v>
      </c>
      <c r="BR64" s="11">
        <f t="shared" si="59"/>
        <v>0</v>
      </c>
      <c r="BS64" s="47">
        <v>300</v>
      </c>
      <c r="BT64" s="33">
        <f t="shared" si="21"/>
        <v>25</v>
      </c>
      <c r="BU64" s="47"/>
      <c r="BV64" s="47">
        <v>0</v>
      </c>
      <c r="BW64" s="33">
        <f t="shared" si="22"/>
        <v>0</v>
      </c>
      <c r="BX64" s="47"/>
      <c r="BY64" s="42">
        <v>0</v>
      </c>
      <c r="BZ64" s="33">
        <f t="shared" si="23"/>
        <v>0</v>
      </c>
      <c r="CA64" s="47"/>
      <c r="CB64" s="47">
        <v>0</v>
      </c>
      <c r="CC64" s="33">
        <f t="shared" si="24"/>
        <v>0</v>
      </c>
      <c r="CD64" s="47"/>
      <c r="CE64" s="11"/>
      <c r="CF64" s="33">
        <f t="shared" si="25"/>
        <v>0</v>
      </c>
      <c r="CG64" s="47">
        <v>0</v>
      </c>
      <c r="CH64" s="42">
        <v>0</v>
      </c>
      <c r="CI64" s="33">
        <f t="shared" si="26"/>
        <v>0</v>
      </c>
      <c r="CJ64" s="47"/>
      <c r="CK64" s="38">
        <v>0</v>
      </c>
      <c r="CL64" s="33">
        <f t="shared" si="27"/>
        <v>0</v>
      </c>
      <c r="CM64" s="47"/>
      <c r="CN64" s="47">
        <v>560</v>
      </c>
      <c r="CO64" s="33">
        <f t="shared" si="28"/>
        <v>46.666666666666664</v>
      </c>
      <c r="CP64" s="47"/>
      <c r="CQ64" s="47">
        <v>560</v>
      </c>
      <c r="CR64" s="33">
        <f t="shared" si="29"/>
        <v>46.666666666666664</v>
      </c>
      <c r="CS64" s="47"/>
      <c r="CT64" s="38">
        <v>0</v>
      </c>
      <c r="CU64" s="33">
        <f t="shared" si="30"/>
        <v>0</v>
      </c>
      <c r="CV64" s="47"/>
      <c r="CW64" s="42">
        <v>0</v>
      </c>
      <c r="CX64" s="33">
        <f t="shared" si="31"/>
        <v>0</v>
      </c>
      <c r="CY64" s="47"/>
      <c r="CZ64" s="42">
        <v>0</v>
      </c>
      <c r="DA64" s="33">
        <f t="shared" si="32"/>
        <v>0</v>
      </c>
      <c r="DB64" s="47"/>
      <c r="DC64" s="47">
        <v>0</v>
      </c>
      <c r="DD64" s="33">
        <f t="shared" si="33"/>
        <v>0</v>
      </c>
      <c r="DE64" s="47"/>
      <c r="DF64" s="47"/>
      <c r="DG64" s="12">
        <f t="shared" si="60"/>
        <v>30422.5</v>
      </c>
      <c r="DH64" s="42">
        <v>0</v>
      </c>
      <c r="DI64" s="33">
        <f t="shared" si="34"/>
        <v>0</v>
      </c>
      <c r="DJ64" s="47">
        <v>0</v>
      </c>
      <c r="DK64" s="47">
        <v>0</v>
      </c>
      <c r="DL64" s="33">
        <f t="shared" si="35"/>
        <v>0</v>
      </c>
      <c r="DM64" s="47"/>
      <c r="DN64" s="42">
        <v>0</v>
      </c>
      <c r="DO64" s="33">
        <f t="shared" si="36"/>
        <v>0</v>
      </c>
      <c r="DP64" s="47">
        <v>0</v>
      </c>
      <c r="DQ64" s="47">
        <v>0</v>
      </c>
      <c r="DR64" s="33">
        <f t="shared" si="37"/>
        <v>0</v>
      </c>
      <c r="DS64" s="47"/>
      <c r="DT64" s="42">
        <v>0</v>
      </c>
      <c r="DU64" s="33">
        <f t="shared" si="38"/>
        <v>0</v>
      </c>
      <c r="DV64" s="47">
        <v>0</v>
      </c>
      <c r="DW64" s="47">
        <v>1521.5</v>
      </c>
      <c r="DX64" s="33">
        <f t="shared" si="39"/>
        <v>126.79166666666667</v>
      </c>
      <c r="DY64" s="47"/>
      <c r="DZ64" s="47"/>
      <c r="EA64" s="12">
        <f t="shared" si="61"/>
        <v>1521.5</v>
      </c>
      <c r="ED64" s="14"/>
      <c r="EF64" s="14"/>
      <c r="EG64" s="14"/>
      <c r="EI64" s="14"/>
    </row>
    <row r="65" spans="1:139" s="15" customFormat="1" ht="20.25" customHeight="1">
      <c r="A65" s="21">
        <v>56</v>
      </c>
      <c r="B65" s="43" t="s">
        <v>111</v>
      </c>
      <c r="C65" s="38">
        <v>2453.5</v>
      </c>
      <c r="D65" s="42">
        <v>0</v>
      </c>
      <c r="E65" s="25">
        <f t="shared" si="62"/>
        <v>17877.099999999999</v>
      </c>
      <c r="F65" s="33">
        <f t="shared" si="40"/>
        <v>1489.7583333333332</v>
      </c>
      <c r="G65" s="12" t="e">
        <f>#REF!+#REF!-DY65</f>
        <v>#REF!</v>
      </c>
      <c r="H65" s="12" t="e">
        <f t="shared" si="41"/>
        <v>#REF!</v>
      </c>
      <c r="I65" s="12" t="e">
        <f t="shared" si="42"/>
        <v>#REF!</v>
      </c>
      <c r="J65" s="12">
        <f t="shared" si="1"/>
        <v>4798.2</v>
      </c>
      <c r="K65" s="33">
        <f t="shared" si="2"/>
        <v>399.84999999999997</v>
      </c>
      <c r="L65" s="12">
        <f t="shared" si="43"/>
        <v>0</v>
      </c>
      <c r="M65" s="12">
        <f t="shared" si="44"/>
        <v>0</v>
      </c>
      <c r="N65" s="12">
        <f t="shared" si="45"/>
        <v>0</v>
      </c>
      <c r="O65" s="12">
        <f t="shared" si="3"/>
        <v>3270.2</v>
      </c>
      <c r="P65" s="33">
        <f t="shared" si="4"/>
        <v>272.51666666666665</v>
      </c>
      <c r="Q65" s="12">
        <f t="shared" si="5"/>
        <v>0</v>
      </c>
      <c r="R65" s="12">
        <f t="shared" si="46"/>
        <v>0</v>
      </c>
      <c r="S65" s="11">
        <f t="shared" si="47"/>
        <v>0</v>
      </c>
      <c r="T65" s="47">
        <v>20.2</v>
      </c>
      <c r="U65" s="33">
        <f t="shared" si="6"/>
        <v>1.6833333333333333</v>
      </c>
      <c r="V65" s="47"/>
      <c r="W65" s="12">
        <f t="shared" si="48"/>
        <v>0</v>
      </c>
      <c r="X65" s="11">
        <f t="shared" si="49"/>
        <v>0</v>
      </c>
      <c r="Y65" s="47">
        <v>720</v>
      </c>
      <c r="Z65" s="33">
        <f t="shared" si="7"/>
        <v>60</v>
      </c>
      <c r="AA65" s="47"/>
      <c r="AB65" s="12">
        <f t="shared" si="50"/>
        <v>0</v>
      </c>
      <c r="AC65" s="11">
        <f t="shared" si="51"/>
        <v>0</v>
      </c>
      <c r="AD65" s="47">
        <v>3250</v>
      </c>
      <c r="AE65" s="33">
        <f t="shared" si="8"/>
        <v>270.83333333333331</v>
      </c>
      <c r="AF65" s="47"/>
      <c r="AG65" s="12">
        <f t="shared" si="52"/>
        <v>0</v>
      </c>
      <c r="AH65" s="11">
        <f t="shared" si="53"/>
        <v>0</v>
      </c>
      <c r="AI65" s="47">
        <v>65</v>
      </c>
      <c r="AJ65" s="33">
        <f t="shared" si="9"/>
        <v>5.416666666666667</v>
      </c>
      <c r="AK65" s="47"/>
      <c r="AL65" s="12">
        <f t="shared" si="54"/>
        <v>0</v>
      </c>
      <c r="AM65" s="11">
        <f t="shared" si="55"/>
        <v>0</v>
      </c>
      <c r="AN65" s="47"/>
      <c r="AO65" s="33">
        <f t="shared" si="10"/>
        <v>0</v>
      </c>
      <c r="AP65" s="47"/>
      <c r="AQ65" s="12" t="e">
        <f t="shared" si="56"/>
        <v>#DIV/0!</v>
      </c>
      <c r="AR65" s="11" t="e">
        <f t="shared" si="57"/>
        <v>#DIV/0!</v>
      </c>
      <c r="AS65" s="38">
        <v>0</v>
      </c>
      <c r="AT65" s="33">
        <f t="shared" si="11"/>
        <v>0</v>
      </c>
      <c r="AU65" s="47">
        <v>0</v>
      </c>
      <c r="AV65" s="38">
        <v>0</v>
      </c>
      <c r="AW65" s="33">
        <f t="shared" si="12"/>
        <v>0</v>
      </c>
      <c r="AX65" s="47"/>
      <c r="AY65" s="48">
        <v>13078.9</v>
      </c>
      <c r="AZ65" s="33">
        <f t="shared" si="13"/>
        <v>1089.9083333333333</v>
      </c>
      <c r="BA65" s="47"/>
      <c r="BB65" s="38">
        <v>0</v>
      </c>
      <c r="BC65" s="33">
        <f t="shared" si="14"/>
        <v>0</v>
      </c>
      <c r="BD65" s="13"/>
      <c r="BE65" s="42">
        <v>0</v>
      </c>
      <c r="BF65" s="33">
        <f t="shared" si="15"/>
        <v>0</v>
      </c>
      <c r="BG65" s="47"/>
      <c r="BH65" s="38">
        <v>0</v>
      </c>
      <c r="BI65" s="33">
        <f t="shared" si="16"/>
        <v>0</v>
      </c>
      <c r="BJ65" s="47">
        <v>0</v>
      </c>
      <c r="BK65" s="38">
        <v>0</v>
      </c>
      <c r="BL65" s="33">
        <f t="shared" si="17"/>
        <v>0</v>
      </c>
      <c r="BM65" s="47">
        <v>0</v>
      </c>
      <c r="BN65" s="12">
        <f t="shared" si="18"/>
        <v>353</v>
      </c>
      <c r="BO65" s="33">
        <f t="shared" si="19"/>
        <v>29.416666666666668</v>
      </c>
      <c r="BP65" s="12">
        <f t="shared" si="20"/>
        <v>0</v>
      </c>
      <c r="BQ65" s="12">
        <f t="shared" si="58"/>
        <v>0</v>
      </c>
      <c r="BR65" s="11">
        <f t="shared" si="59"/>
        <v>0</v>
      </c>
      <c r="BS65" s="47">
        <v>353</v>
      </c>
      <c r="BT65" s="33">
        <f t="shared" si="21"/>
        <v>29.416666666666668</v>
      </c>
      <c r="BU65" s="47"/>
      <c r="BV65" s="47">
        <v>0</v>
      </c>
      <c r="BW65" s="33">
        <f t="shared" si="22"/>
        <v>0</v>
      </c>
      <c r="BX65" s="47"/>
      <c r="BY65" s="42">
        <v>0</v>
      </c>
      <c r="BZ65" s="33">
        <f t="shared" si="23"/>
        <v>0</v>
      </c>
      <c r="CA65" s="47"/>
      <c r="CB65" s="47">
        <v>0</v>
      </c>
      <c r="CC65" s="33">
        <f t="shared" si="24"/>
        <v>0</v>
      </c>
      <c r="CD65" s="47"/>
      <c r="CE65" s="11"/>
      <c r="CF65" s="33">
        <f t="shared" si="25"/>
        <v>0</v>
      </c>
      <c r="CG65" s="47">
        <v>0</v>
      </c>
      <c r="CH65" s="42">
        <v>0</v>
      </c>
      <c r="CI65" s="33">
        <f t="shared" si="26"/>
        <v>0</v>
      </c>
      <c r="CJ65" s="47"/>
      <c r="CK65" s="38">
        <v>0</v>
      </c>
      <c r="CL65" s="33">
        <f t="shared" si="27"/>
        <v>0</v>
      </c>
      <c r="CM65" s="47"/>
      <c r="CN65" s="47">
        <v>390</v>
      </c>
      <c r="CO65" s="33">
        <f t="shared" si="28"/>
        <v>32.5</v>
      </c>
      <c r="CP65" s="47"/>
      <c r="CQ65" s="47">
        <v>270</v>
      </c>
      <c r="CR65" s="33">
        <f t="shared" si="29"/>
        <v>22.5</v>
      </c>
      <c r="CS65" s="47"/>
      <c r="CT65" s="38">
        <v>0</v>
      </c>
      <c r="CU65" s="33">
        <f t="shared" si="30"/>
        <v>0</v>
      </c>
      <c r="CV65" s="47"/>
      <c r="CW65" s="42">
        <v>0</v>
      </c>
      <c r="CX65" s="33">
        <f t="shared" si="31"/>
        <v>0</v>
      </c>
      <c r="CY65" s="47"/>
      <c r="CZ65" s="42">
        <v>0</v>
      </c>
      <c r="DA65" s="33">
        <f t="shared" si="32"/>
        <v>0</v>
      </c>
      <c r="DB65" s="47"/>
      <c r="DC65" s="47">
        <v>0</v>
      </c>
      <c r="DD65" s="33">
        <f t="shared" si="33"/>
        <v>0</v>
      </c>
      <c r="DE65" s="47"/>
      <c r="DF65" s="47"/>
      <c r="DG65" s="12">
        <f t="shared" si="60"/>
        <v>17877.099999999999</v>
      </c>
      <c r="DH65" s="42">
        <v>0</v>
      </c>
      <c r="DI65" s="33">
        <f t="shared" si="34"/>
        <v>0</v>
      </c>
      <c r="DJ65" s="47">
        <v>0</v>
      </c>
      <c r="DK65" s="47">
        <v>0</v>
      </c>
      <c r="DL65" s="33">
        <f t="shared" si="35"/>
        <v>0</v>
      </c>
      <c r="DM65" s="47"/>
      <c r="DN65" s="42">
        <v>0</v>
      </c>
      <c r="DO65" s="33">
        <f t="shared" si="36"/>
        <v>0</v>
      </c>
      <c r="DP65" s="47">
        <v>0</v>
      </c>
      <c r="DQ65" s="47">
        <v>0</v>
      </c>
      <c r="DR65" s="33">
        <f t="shared" si="37"/>
        <v>0</v>
      </c>
      <c r="DS65" s="47"/>
      <c r="DT65" s="42">
        <v>0</v>
      </c>
      <c r="DU65" s="33">
        <f t="shared" si="38"/>
        <v>0</v>
      </c>
      <c r="DV65" s="47">
        <v>0</v>
      </c>
      <c r="DW65" s="47">
        <v>900</v>
      </c>
      <c r="DX65" s="33">
        <f t="shared" si="39"/>
        <v>75</v>
      </c>
      <c r="DY65" s="47"/>
      <c r="DZ65" s="47"/>
      <c r="EA65" s="12">
        <f t="shared" si="61"/>
        <v>900</v>
      </c>
      <c r="ED65" s="14"/>
      <c r="EF65" s="14"/>
      <c r="EG65" s="14"/>
      <c r="EI65" s="14"/>
    </row>
    <row r="66" spans="1:139" s="15" customFormat="1" ht="20.25" customHeight="1">
      <c r="A66" s="21">
        <v>57</v>
      </c>
      <c r="B66" s="44" t="s">
        <v>112</v>
      </c>
      <c r="C66" s="38">
        <v>796.6</v>
      </c>
      <c r="D66" s="42">
        <v>0</v>
      </c>
      <c r="E66" s="25">
        <f t="shared" si="62"/>
        <v>5886.4</v>
      </c>
      <c r="F66" s="33">
        <f t="shared" si="40"/>
        <v>490.5333333333333</v>
      </c>
      <c r="G66" s="12" t="e">
        <f>#REF!+#REF!-DY66</f>
        <v>#REF!</v>
      </c>
      <c r="H66" s="12" t="e">
        <f t="shared" si="41"/>
        <v>#REF!</v>
      </c>
      <c r="I66" s="12" t="e">
        <f t="shared" si="42"/>
        <v>#REF!</v>
      </c>
      <c r="J66" s="12">
        <f t="shared" si="1"/>
        <v>2386.4</v>
      </c>
      <c r="K66" s="33">
        <f t="shared" si="2"/>
        <v>198.86666666666667</v>
      </c>
      <c r="L66" s="12">
        <f t="shared" si="43"/>
        <v>0</v>
      </c>
      <c r="M66" s="12">
        <f t="shared" si="44"/>
        <v>0</v>
      </c>
      <c r="N66" s="12">
        <f t="shared" si="45"/>
        <v>0</v>
      </c>
      <c r="O66" s="12">
        <f t="shared" si="3"/>
        <v>184.4</v>
      </c>
      <c r="P66" s="33">
        <f t="shared" si="4"/>
        <v>15.366666666666667</v>
      </c>
      <c r="Q66" s="12">
        <f t="shared" si="5"/>
        <v>0</v>
      </c>
      <c r="R66" s="12">
        <f t="shared" si="46"/>
        <v>0</v>
      </c>
      <c r="S66" s="11">
        <f t="shared" si="47"/>
        <v>0</v>
      </c>
      <c r="T66" s="47">
        <v>0</v>
      </c>
      <c r="U66" s="33">
        <f t="shared" si="6"/>
        <v>0</v>
      </c>
      <c r="V66" s="47"/>
      <c r="W66" s="12" t="e">
        <f t="shared" si="48"/>
        <v>#DIV/0!</v>
      </c>
      <c r="X66" s="11" t="e">
        <f t="shared" si="49"/>
        <v>#DIV/0!</v>
      </c>
      <c r="Y66" s="47">
        <v>1802</v>
      </c>
      <c r="Z66" s="33">
        <f t="shared" si="7"/>
        <v>150.16666666666666</v>
      </c>
      <c r="AA66" s="47"/>
      <c r="AB66" s="12">
        <f t="shared" si="50"/>
        <v>0</v>
      </c>
      <c r="AC66" s="11">
        <f t="shared" si="51"/>
        <v>0</v>
      </c>
      <c r="AD66" s="47">
        <v>184.4</v>
      </c>
      <c r="AE66" s="33">
        <f t="shared" si="8"/>
        <v>15.366666666666667</v>
      </c>
      <c r="AF66" s="47"/>
      <c r="AG66" s="12">
        <f t="shared" si="52"/>
        <v>0</v>
      </c>
      <c r="AH66" s="11">
        <f t="shared" si="53"/>
        <v>0</v>
      </c>
      <c r="AI66" s="47">
        <v>0</v>
      </c>
      <c r="AJ66" s="33">
        <f t="shared" si="9"/>
        <v>0</v>
      </c>
      <c r="AK66" s="47"/>
      <c r="AL66" s="12" t="e">
        <f t="shared" si="54"/>
        <v>#DIV/0!</v>
      </c>
      <c r="AM66" s="11" t="e">
        <f t="shared" si="55"/>
        <v>#DIV/0!</v>
      </c>
      <c r="AN66" s="47"/>
      <c r="AO66" s="33">
        <f t="shared" si="10"/>
        <v>0</v>
      </c>
      <c r="AP66" s="47"/>
      <c r="AQ66" s="12" t="e">
        <f t="shared" si="56"/>
        <v>#DIV/0!</v>
      </c>
      <c r="AR66" s="11" t="e">
        <f t="shared" si="57"/>
        <v>#DIV/0!</v>
      </c>
      <c r="AS66" s="38">
        <v>0</v>
      </c>
      <c r="AT66" s="33">
        <f t="shared" si="11"/>
        <v>0</v>
      </c>
      <c r="AU66" s="47">
        <v>0</v>
      </c>
      <c r="AV66" s="38">
        <v>0</v>
      </c>
      <c r="AW66" s="33">
        <f t="shared" si="12"/>
        <v>0</v>
      </c>
      <c r="AX66" s="47"/>
      <c r="AY66" s="48">
        <v>3500</v>
      </c>
      <c r="AZ66" s="33">
        <f t="shared" si="13"/>
        <v>291.66666666666669</v>
      </c>
      <c r="BA66" s="47"/>
      <c r="BB66" s="38">
        <v>0</v>
      </c>
      <c r="BC66" s="33">
        <f t="shared" si="14"/>
        <v>0</v>
      </c>
      <c r="BD66" s="13"/>
      <c r="BE66" s="42">
        <v>0</v>
      </c>
      <c r="BF66" s="33">
        <f t="shared" si="15"/>
        <v>0</v>
      </c>
      <c r="BG66" s="47"/>
      <c r="BH66" s="38">
        <v>0</v>
      </c>
      <c r="BI66" s="33">
        <f t="shared" si="16"/>
        <v>0</v>
      </c>
      <c r="BJ66" s="47">
        <v>0</v>
      </c>
      <c r="BK66" s="38">
        <v>0</v>
      </c>
      <c r="BL66" s="33">
        <f t="shared" si="17"/>
        <v>0</v>
      </c>
      <c r="BM66" s="47">
        <v>0</v>
      </c>
      <c r="BN66" s="12">
        <f t="shared" si="18"/>
        <v>400</v>
      </c>
      <c r="BO66" s="33">
        <f t="shared" si="19"/>
        <v>33.333333333333336</v>
      </c>
      <c r="BP66" s="12">
        <f t="shared" si="20"/>
        <v>0</v>
      </c>
      <c r="BQ66" s="12">
        <f t="shared" si="58"/>
        <v>0</v>
      </c>
      <c r="BR66" s="11">
        <f t="shared" si="59"/>
        <v>0</v>
      </c>
      <c r="BS66" s="47">
        <v>400</v>
      </c>
      <c r="BT66" s="33">
        <f t="shared" si="21"/>
        <v>33.333333333333336</v>
      </c>
      <c r="BU66" s="47"/>
      <c r="BV66" s="47">
        <v>0</v>
      </c>
      <c r="BW66" s="33">
        <f t="shared" si="22"/>
        <v>0</v>
      </c>
      <c r="BX66" s="47"/>
      <c r="BY66" s="42">
        <v>0</v>
      </c>
      <c r="BZ66" s="33">
        <f t="shared" si="23"/>
        <v>0</v>
      </c>
      <c r="CA66" s="47"/>
      <c r="CB66" s="47">
        <v>0</v>
      </c>
      <c r="CC66" s="33">
        <f t="shared" si="24"/>
        <v>0</v>
      </c>
      <c r="CD66" s="47"/>
      <c r="CE66" s="11"/>
      <c r="CF66" s="33">
        <f t="shared" si="25"/>
        <v>0</v>
      </c>
      <c r="CG66" s="47">
        <v>0</v>
      </c>
      <c r="CH66" s="42">
        <v>0</v>
      </c>
      <c r="CI66" s="33">
        <f t="shared" si="26"/>
        <v>0</v>
      </c>
      <c r="CJ66" s="47"/>
      <c r="CK66" s="38">
        <v>0</v>
      </c>
      <c r="CL66" s="33">
        <f t="shared" si="27"/>
        <v>0</v>
      </c>
      <c r="CM66" s="47"/>
      <c r="CN66" s="47">
        <v>0</v>
      </c>
      <c r="CO66" s="33">
        <f t="shared" si="28"/>
        <v>0</v>
      </c>
      <c r="CP66" s="47"/>
      <c r="CQ66" s="47">
        <v>0</v>
      </c>
      <c r="CR66" s="33">
        <f t="shared" si="29"/>
        <v>0</v>
      </c>
      <c r="CS66" s="47"/>
      <c r="CT66" s="38">
        <v>0</v>
      </c>
      <c r="CU66" s="33">
        <f t="shared" si="30"/>
        <v>0</v>
      </c>
      <c r="CV66" s="47"/>
      <c r="CW66" s="42">
        <v>0</v>
      </c>
      <c r="CX66" s="33">
        <f t="shared" si="31"/>
        <v>0</v>
      </c>
      <c r="CY66" s="47"/>
      <c r="CZ66" s="42">
        <v>0</v>
      </c>
      <c r="DA66" s="33">
        <f t="shared" si="32"/>
        <v>0</v>
      </c>
      <c r="DB66" s="47"/>
      <c r="DC66" s="47">
        <v>0</v>
      </c>
      <c r="DD66" s="33">
        <f t="shared" si="33"/>
        <v>0</v>
      </c>
      <c r="DE66" s="47"/>
      <c r="DF66" s="47"/>
      <c r="DG66" s="12">
        <f t="shared" si="60"/>
        <v>5886.4</v>
      </c>
      <c r="DH66" s="42">
        <v>0</v>
      </c>
      <c r="DI66" s="33">
        <f t="shared" si="34"/>
        <v>0</v>
      </c>
      <c r="DJ66" s="47">
        <v>0</v>
      </c>
      <c r="DK66" s="47">
        <v>0</v>
      </c>
      <c r="DL66" s="33">
        <f t="shared" si="35"/>
        <v>0</v>
      </c>
      <c r="DM66" s="47"/>
      <c r="DN66" s="42">
        <v>0</v>
      </c>
      <c r="DO66" s="33">
        <f t="shared" si="36"/>
        <v>0</v>
      </c>
      <c r="DP66" s="47">
        <v>0</v>
      </c>
      <c r="DQ66" s="47">
        <v>0</v>
      </c>
      <c r="DR66" s="33">
        <f t="shared" si="37"/>
        <v>0</v>
      </c>
      <c r="DS66" s="47"/>
      <c r="DT66" s="42">
        <v>0</v>
      </c>
      <c r="DU66" s="33">
        <f t="shared" si="38"/>
        <v>0</v>
      </c>
      <c r="DV66" s="47">
        <v>0</v>
      </c>
      <c r="DW66" s="47">
        <v>294.39999999999998</v>
      </c>
      <c r="DX66" s="33">
        <f t="shared" si="39"/>
        <v>24.533333333333331</v>
      </c>
      <c r="DY66" s="47"/>
      <c r="DZ66" s="47"/>
      <c r="EA66" s="12">
        <f t="shared" si="61"/>
        <v>294.39999999999998</v>
      </c>
      <c r="ED66" s="14"/>
      <c r="EF66" s="14"/>
      <c r="EG66" s="14"/>
      <c r="EI66" s="14"/>
    </row>
    <row r="67" spans="1:139" s="15" customFormat="1" ht="20.25" customHeight="1">
      <c r="A67" s="21">
        <v>58</v>
      </c>
      <c r="B67" s="80" t="s">
        <v>113</v>
      </c>
      <c r="C67" s="38">
        <v>290.3</v>
      </c>
      <c r="D67" s="42">
        <v>0</v>
      </c>
      <c r="E67" s="25">
        <f t="shared" si="62"/>
        <v>10198.1</v>
      </c>
      <c r="F67" s="33">
        <f t="shared" si="40"/>
        <v>849.8416666666667</v>
      </c>
      <c r="G67" s="12" t="e">
        <f>#REF!+#REF!-DY67</f>
        <v>#REF!</v>
      </c>
      <c r="H67" s="12" t="e">
        <f t="shared" si="41"/>
        <v>#REF!</v>
      </c>
      <c r="I67" s="12" t="e">
        <f t="shared" si="42"/>
        <v>#REF!</v>
      </c>
      <c r="J67" s="12">
        <f t="shared" si="1"/>
        <v>2935.5</v>
      </c>
      <c r="K67" s="33">
        <f t="shared" si="2"/>
        <v>244.625</v>
      </c>
      <c r="L67" s="12">
        <f t="shared" si="43"/>
        <v>0</v>
      </c>
      <c r="M67" s="12">
        <f t="shared" si="44"/>
        <v>0</v>
      </c>
      <c r="N67" s="12">
        <f t="shared" si="45"/>
        <v>0</v>
      </c>
      <c r="O67" s="12">
        <f t="shared" si="3"/>
        <v>1141.8</v>
      </c>
      <c r="P67" s="33">
        <f t="shared" si="4"/>
        <v>95.149999999999991</v>
      </c>
      <c r="Q67" s="12">
        <f t="shared" si="5"/>
        <v>0</v>
      </c>
      <c r="R67" s="12">
        <f t="shared" si="46"/>
        <v>0</v>
      </c>
      <c r="S67" s="11">
        <f t="shared" si="47"/>
        <v>0</v>
      </c>
      <c r="T67" s="47">
        <v>0</v>
      </c>
      <c r="U67" s="33">
        <f t="shared" si="6"/>
        <v>0</v>
      </c>
      <c r="V67" s="47"/>
      <c r="W67" s="12" t="e">
        <f t="shared" si="48"/>
        <v>#DIV/0!</v>
      </c>
      <c r="X67" s="11" t="e">
        <f t="shared" si="49"/>
        <v>#DIV/0!</v>
      </c>
      <c r="Y67" s="47">
        <v>1423.7</v>
      </c>
      <c r="Z67" s="33">
        <f t="shared" si="7"/>
        <v>118.64166666666667</v>
      </c>
      <c r="AA67" s="47"/>
      <c r="AB67" s="12">
        <f t="shared" si="50"/>
        <v>0</v>
      </c>
      <c r="AC67" s="11">
        <f t="shared" si="51"/>
        <v>0</v>
      </c>
      <c r="AD67" s="47">
        <v>1141.8</v>
      </c>
      <c r="AE67" s="33">
        <f t="shared" si="8"/>
        <v>95.149999999999991</v>
      </c>
      <c r="AF67" s="47"/>
      <c r="AG67" s="12">
        <f t="shared" si="52"/>
        <v>0</v>
      </c>
      <c r="AH67" s="11">
        <f t="shared" si="53"/>
        <v>0</v>
      </c>
      <c r="AI67" s="47">
        <v>20</v>
      </c>
      <c r="AJ67" s="33">
        <f t="shared" si="9"/>
        <v>1.6666666666666667</v>
      </c>
      <c r="AK67" s="47"/>
      <c r="AL67" s="12">
        <f t="shared" si="54"/>
        <v>0</v>
      </c>
      <c r="AM67" s="11">
        <f t="shared" si="55"/>
        <v>0</v>
      </c>
      <c r="AN67" s="47"/>
      <c r="AO67" s="33">
        <f t="shared" si="10"/>
        <v>0</v>
      </c>
      <c r="AP67" s="47"/>
      <c r="AQ67" s="12" t="e">
        <f t="shared" si="56"/>
        <v>#DIV/0!</v>
      </c>
      <c r="AR67" s="11" t="e">
        <f t="shared" si="57"/>
        <v>#DIV/0!</v>
      </c>
      <c r="AS67" s="38">
        <v>0</v>
      </c>
      <c r="AT67" s="33">
        <f t="shared" si="11"/>
        <v>0</v>
      </c>
      <c r="AU67" s="47">
        <v>0</v>
      </c>
      <c r="AV67" s="38">
        <v>0</v>
      </c>
      <c r="AW67" s="33">
        <f t="shared" si="12"/>
        <v>0</v>
      </c>
      <c r="AX67" s="47"/>
      <c r="AY67" s="48">
        <v>7262.6</v>
      </c>
      <c r="AZ67" s="33">
        <f t="shared" si="13"/>
        <v>605.2166666666667</v>
      </c>
      <c r="BA67" s="47"/>
      <c r="BB67" s="38">
        <v>0</v>
      </c>
      <c r="BC67" s="33">
        <f t="shared" si="14"/>
        <v>0</v>
      </c>
      <c r="BD67" s="13"/>
      <c r="BE67" s="42">
        <v>0</v>
      </c>
      <c r="BF67" s="33">
        <f t="shared" si="15"/>
        <v>0</v>
      </c>
      <c r="BG67" s="47"/>
      <c r="BH67" s="38">
        <v>0</v>
      </c>
      <c r="BI67" s="33">
        <f t="shared" si="16"/>
        <v>0</v>
      </c>
      <c r="BJ67" s="47">
        <v>0</v>
      </c>
      <c r="BK67" s="38">
        <v>0</v>
      </c>
      <c r="BL67" s="33">
        <f t="shared" si="17"/>
        <v>0</v>
      </c>
      <c r="BM67" s="47">
        <v>0</v>
      </c>
      <c r="BN67" s="12">
        <f t="shared" si="18"/>
        <v>350</v>
      </c>
      <c r="BO67" s="33">
        <f t="shared" si="19"/>
        <v>29.166666666666668</v>
      </c>
      <c r="BP67" s="12">
        <f t="shared" si="20"/>
        <v>0</v>
      </c>
      <c r="BQ67" s="12">
        <f t="shared" si="58"/>
        <v>0</v>
      </c>
      <c r="BR67" s="11">
        <f t="shared" si="59"/>
        <v>0</v>
      </c>
      <c r="BS67" s="47">
        <v>350</v>
      </c>
      <c r="BT67" s="33">
        <f t="shared" si="21"/>
        <v>29.166666666666668</v>
      </c>
      <c r="BU67" s="47"/>
      <c r="BV67" s="47">
        <v>0</v>
      </c>
      <c r="BW67" s="33">
        <f t="shared" si="22"/>
        <v>0</v>
      </c>
      <c r="BX67" s="47"/>
      <c r="BY67" s="42">
        <v>0</v>
      </c>
      <c r="BZ67" s="33">
        <f t="shared" si="23"/>
        <v>0</v>
      </c>
      <c r="CA67" s="47"/>
      <c r="CB67" s="47">
        <v>0</v>
      </c>
      <c r="CC67" s="33">
        <f t="shared" si="24"/>
        <v>0</v>
      </c>
      <c r="CD67" s="47"/>
      <c r="CE67" s="11"/>
      <c r="CF67" s="33">
        <f t="shared" si="25"/>
        <v>0</v>
      </c>
      <c r="CG67" s="47">
        <v>0</v>
      </c>
      <c r="CH67" s="42">
        <v>0</v>
      </c>
      <c r="CI67" s="33">
        <f t="shared" si="26"/>
        <v>0</v>
      </c>
      <c r="CJ67" s="47"/>
      <c r="CK67" s="38">
        <v>0</v>
      </c>
      <c r="CL67" s="33">
        <f t="shared" si="27"/>
        <v>0</v>
      </c>
      <c r="CM67" s="47"/>
      <c r="CN67" s="47">
        <v>0</v>
      </c>
      <c r="CO67" s="33">
        <f t="shared" si="28"/>
        <v>0</v>
      </c>
      <c r="CP67" s="47"/>
      <c r="CQ67" s="47">
        <v>0</v>
      </c>
      <c r="CR67" s="33">
        <f t="shared" si="29"/>
        <v>0</v>
      </c>
      <c r="CS67" s="47"/>
      <c r="CT67" s="38">
        <v>0</v>
      </c>
      <c r="CU67" s="33">
        <f t="shared" si="30"/>
        <v>0</v>
      </c>
      <c r="CV67" s="47"/>
      <c r="CW67" s="42">
        <v>0</v>
      </c>
      <c r="CX67" s="33">
        <f t="shared" si="31"/>
        <v>0</v>
      </c>
      <c r="CY67" s="47"/>
      <c r="CZ67" s="42">
        <v>0</v>
      </c>
      <c r="DA67" s="33">
        <f t="shared" si="32"/>
        <v>0</v>
      </c>
      <c r="DB67" s="47"/>
      <c r="DC67" s="47">
        <v>0</v>
      </c>
      <c r="DD67" s="33">
        <f t="shared" si="33"/>
        <v>0</v>
      </c>
      <c r="DE67" s="47"/>
      <c r="DF67" s="47"/>
      <c r="DG67" s="12">
        <f t="shared" si="60"/>
        <v>10198.1</v>
      </c>
      <c r="DH67" s="42">
        <v>0</v>
      </c>
      <c r="DI67" s="33">
        <f t="shared" si="34"/>
        <v>0</v>
      </c>
      <c r="DJ67" s="47">
        <v>0</v>
      </c>
      <c r="DK67" s="47">
        <v>0</v>
      </c>
      <c r="DL67" s="33">
        <f t="shared" si="35"/>
        <v>0</v>
      </c>
      <c r="DM67" s="47"/>
      <c r="DN67" s="42">
        <v>0</v>
      </c>
      <c r="DO67" s="33">
        <f t="shared" si="36"/>
        <v>0</v>
      </c>
      <c r="DP67" s="47">
        <v>0</v>
      </c>
      <c r="DQ67" s="47">
        <v>0</v>
      </c>
      <c r="DR67" s="33">
        <f t="shared" si="37"/>
        <v>0</v>
      </c>
      <c r="DS67" s="47"/>
      <c r="DT67" s="42">
        <v>0</v>
      </c>
      <c r="DU67" s="33">
        <f t="shared" si="38"/>
        <v>0</v>
      </c>
      <c r="DV67" s="47">
        <v>0</v>
      </c>
      <c r="DW67" s="47">
        <v>510</v>
      </c>
      <c r="DX67" s="33">
        <f t="shared" si="39"/>
        <v>42.5</v>
      </c>
      <c r="DY67" s="47"/>
      <c r="DZ67" s="47"/>
      <c r="EA67" s="12">
        <f t="shared" si="61"/>
        <v>510</v>
      </c>
      <c r="ED67" s="14"/>
      <c r="EF67" s="14"/>
      <c r="EG67" s="14"/>
      <c r="EI67" s="14"/>
    </row>
    <row r="68" spans="1:139" s="15" customFormat="1" ht="20.25" customHeight="1">
      <c r="A68" s="21">
        <v>59</v>
      </c>
      <c r="B68" s="45" t="s">
        <v>114</v>
      </c>
      <c r="C68" s="38">
        <v>8839.1</v>
      </c>
      <c r="D68" s="42">
        <v>0</v>
      </c>
      <c r="E68" s="25">
        <f t="shared" si="62"/>
        <v>4991</v>
      </c>
      <c r="F68" s="33">
        <f t="shared" si="40"/>
        <v>415.91666666666669</v>
      </c>
      <c r="G68" s="12" t="e">
        <f>#REF!+#REF!-DY68</f>
        <v>#REF!</v>
      </c>
      <c r="H68" s="12" t="e">
        <f t="shared" si="41"/>
        <v>#REF!</v>
      </c>
      <c r="I68" s="12" t="e">
        <f t="shared" si="42"/>
        <v>#REF!</v>
      </c>
      <c r="J68" s="12">
        <f t="shared" si="1"/>
        <v>939.1</v>
      </c>
      <c r="K68" s="33">
        <f t="shared" si="2"/>
        <v>78.25833333333334</v>
      </c>
      <c r="L68" s="12">
        <f t="shared" si="43"/>
        <v>0</v>
      </c>
      <c r="M68" s="12">
        <f t="shared" si="44"/>
        <v>0</v>
      </c>
      <c r="N68" s="12">
        <f t="shared" si="45"/>
        <v>0</v>
      </c>
      <c r="O68" s="12">
        <f t="shared" si="3"/>
        <v>465</v>
      </c>
      <c r="P68" s="33">
        <f t="shared" si="4"/>
        <v>38.75</v>
      </c>
      <c r="Q68" s="12">
        <f t="shared" si="5"/>
        <v>0</v>
      </c>
      <c r="R68" s="12">
        <f t="shared" si="46"/>
        <v>0</v>
      </c>
      <c r="S68" s="11">
        <f t="shared" si="47"/>
        <v>0</v>
      </c>
      <c r="T68" s="47">
        <v>5.3</v>
      </c>
      <c r="U68" s="33">
        <f t="shared" si="6"/>
        <v>0.44166666666666665</v>
      </c>
      <c r="V68" s="47"/>
      <c r="W68" s="12">
        <f t="shared" si="48"/>
        <v>0</v>
      </c>
      <c r="X68" s="11">
        <f t="shared" si="49"/>
        <v>0</v>
      </c>
      <c r="Y68" s="47">
        <v>294.10000000000002</v>
      </c>
      <c r="Z68" s="33">
        <f t="shared" si="7"/>
        <v>24.508333333333336</v>
      </c>
      <c r="AA68" s="47"/>
      <c r="AB68" s="12">
        <f t="shared" si="50"/>
        <v>0</v>
      </c>
      <c r="AC68" s="11">
        <f t="shared" si="51"/>
        <v>0</v>
      </c>
      <c r="AD68" s="47">
        <v>459.7</v>
      </c>
      <c r="AE68" s="33">
        <f t="shared" si="8"/>
        <v>38.30833333333333</v>
      </c>
      <c r="AF68" s="47"/>
      <c r="AG68" s="12">
        <f t="shared" si="52"/>
        <v>0</v>
      </c>
      <c r="AH68" s="11">
        <f t="shared" si="53"/>
        <v>0</v>
      </c>
      <c r="AI68" s="47">
        <v>0</v>
      </c>
      <c r="AJ68" s="33">
        <f t="shared" si="9"/>
        <v>0</v>
      </c>
      <c r="AK68" s="47"/>
      <c r="AL68" s="12" t="e">
        <f t="shared" si="54"/>
        <v>#DIV/0!</v>
      </c>
      <c r="AM68" s="11" t="e">
        <f t="shared" si="55"/>
        <v>#DIV/0!</v>
      </c>
      <c r="AN68" s="47"/>
      <c r="AO68" s="33">
        <f t="shared" si="10"/>
        <v>0</v>
      </c>
      <c r="AP68" s="47"/>
      <c r="AQ68" s="12" t="e">
        <f t="shared" si="56"/>
        <v>#DIV/0!</v>
      </c>
      <c r="AR68" s="11" t="e">
        <f t="shared" si="57"/>
        <v>#DIV/0!</v>
      </c>
      <c r="AS68" s="38">
        <v>0</v>
      </c>
      <c r="AT68" s="33">
        <f t="shared" si="11"/>
        <v>0</v>
      </c>
      <c r="AU68" s="47">
        <v>0</v>
      </c>
      <c r="AV68" s="38">
        <v>0</v>
      </c>
      <c r="AW68" s="33">
        <f t="shared" si="12"/>
        <v>0</v>
      </c>
      <c r="AX68" s="47"/>
      <c r="AY68" s="48">
        <v>4051.9</v>
      </c>
      <c r="AZ68" s="33">
        <f t="shared" si="13"/>
        <v>337.65833333333336</v>
      </c>
      <c r="BA68" s="47"/>
      <c r="BB68" s="38">
        <v>0</v>
      </c>
      <c r="BC68" s="33">
        <f t="shared" si="14"/>
        <v>0</v>
      </c>
      <c r="BD68" s="13"/>
      <c r="BE68" s="42">
        <v>0</v>
      </c>
      <c r="BF68" s="33">
        <f t="shared" si="15"/>
        <v>0</v>
      </c>
      <c r="BG68" s="47"/>
      <c r="BH68" s="38">
        <v>0</v>
      </c>
      <c r="BI68" s="33">
        <f t="shared" si="16"/>
        <v>0</v>
      </c>
      <c r="BJ68" s="47">
        <v>0</v>
      </c>
      <c r="BK68" s="38">
        <v>0</v>
      </c>
      <c r="BL68" s="33">
        <f t="shared" si="17"/>
        <v>0</v>
      </c>
      <c r="BM68" s="47">
        <v>0</v>
      </c>
      <c r="BN68" s="12">
        <f t="shared" si="18"/>
        <v>180</v>
      </c>
      <c r="BO68" s="33">
        <f t="shared" si="19"/>
        <v>15</v>
      </c>
      <c r="BP68" s="12">
        <f t="shared" si="20"/>
        <v>0</v>
      </c>
      <c r="BQ68" s="12">
        <f t="shared" si="58"/>
        <v>0</v>
      </c>
      <c r="BR68" s="11">
        <f t="shared" si="59"/>
        <v>0</v>
      </c>
      <c r="BS68" s="47">
        <v>180</v>
      </c>
      <c r="BT68" s="33">
        <f t="shared" si="21"/>
        <v>15</v>
      </c>
      <c r="BU68" s="47"/>
      <c r="BV68" s="47">
        <v>0</v>
      </c>
      <c r="BW68" s="33">
        <f t="shared" si="22"/>
        <v>0</v>
      </c>
      <c r="BX68" s="47"/>
      <c r="BY68" s="42">
        <v>0</v>
      </c>
      <c r="BZ68" s="33">
        <f t="shared" si="23"/>
        <v>0</v>
      </c>
      <c r="CA68" s="47"/>
      <c r="CB68" s="47">
        <v>0</v>
      </c>
      <c r="CC68" s="33">
        <f t="shared" si="24"/>
        <v>0</v>
      </c>
      <c r="CD68" s="47"/>
      <c r="CE68" s="11"/>
      <c r="CF68" s="33">
        <f t="shared" si="25"/>
        <v>0</v>
      </c>
      <c r="CG68" s="47">
        <v>0</v>
      </c>
      <c r="CH68" s="42">
        <v>0</v>
      </c>
      <c r="CI68" s="33">
        <f t="shared" si="26"/>
        <v>0</v>
      </c>
      <c r="CJ68" s="47"/>
      <c r="CK68" s="38">
        <v>0</v>
      </c>
      <c r="CL68" s="33">
        <f t="shared" si="27"/>
        <v>0</v>
      </c>
      <c r="CM68" s="47"/>
      <c r="CN68" s="47">
        <v>0</v>
      </c>
      <c r="CO68" s="33">
        <f t="shared" si="28"/>
        <v>0</v>
      </c>
      <c r="CP68" s="47"/>
      <c r="CQ68" s="47">
        <v>0</v>
      </c>
      <c r="CR68" s="33">
        <f t="shared" si="29"/>
        <v>0</v>
      </c>
      <c r="CS68" s="47"/>
      <c r="CT68" s="38">
        <v>0</v>
      </c>
      <c r="CU68" s="33">
        <f t="shared" si="30"/>
        <v>0</v>
      </c>
      <c r="CV68" s="47"/>
      <c r="CW68" s="42">
        <v>0</v>
      </c>
      <c r="CX68" s="33">
        <f t="shared" si="31"/>
        <v>0</v>
      </c>
      <c r="CY68" s="47"/>
      <c r="CZ68" s="42">
        <v>0</v>
      </c>
      <c r="DA68" s="33">
        <f t="shared" si="32"/>
        <v>0</v>
      </c>
      <c r="DB68" s="47"/>
      <c r="DC68" s="47">
        <v>0</v>
      </c>
      <c r="DD68" s="33">
        <f t="shared" si="33"/>
        <v>0</v>
      </c>
      <c r="DE68" s="47"/>
      <c r="DF68" s="47"/>
      <c r="DG68" s="12">
        <f t="shared" si="60"/>
        <v>4991</v>
      </c>
      <c r="DH68" s="42">
        <v>0</v>
      </c>
      <c r="DI68" s="33">
        <f t="shared" si="34"/>
        <v>0</v>
      </c>
      <c r="DJ68" s="47">
        <v>0</v>
      </c>
      <c r="DK68" s="47">
        <v>0</v>
      </c>
      <c r="DL68" s="33">
        <f t="shared" si="35"/>
        <v>0</v>
      </c>
      <c r="DM68" s="47"/>
      <c r="DN68" s="42">
        <v>0</v>
      </c>
      <c r="DO68" s="33">
        <f t="shared" si="36"/>
        <v>0</v>
      </c>
      <c r="DP68" s="47">
        <v>0</v>
      </c>
      <c r="DQ68" s="47">
        <v>0</v>
      </c>
      <c r="DR68" s="33">
        <f t="shared" si="37"/>
        <v>0</v>
      </c>
      <c r="DS68" s="47"/>
      <c r="DT68" s="42">
        <v>0</v>
      </c>
      <c r="DU68" s="33">
        <f t="shared" si="38"/>
        <v>0</v>
      </c>
      <c r="DV68" s="47">
        <v>0</v>
      </c>
      <c r="DW68" s="47">
        <v>0</v>
      </c>
      <c r="DX68" s="33">
        <f t="shared" si="39"/>
        <v>0</v>
      </c>
      <c r="DY68" s="47"/>
      <c r="DZ68" s="47"/>
      <c r="EA68" s="12">
        <f t="shared" si="61"/>
        <v>0</v>
      </c>
      <c r="ED68" s="14"/>
      <c r="EF68" s="14"/>
      <c r="EG68" s="14"/>
      <c r="EI68" s="14"/>
    </row>
    <row r="69" spans="1:139" s="15" customFormat="1" ht="20.25" customHeight="1">
      <c r="A69" s="21">
        <v>60</v>
      </c>
      <c r="B69" s="45" t="s">
        <v>115</v>
      </c>
      <c r="C69" s="38">
        <v>23218.5</v>
      </c>
      <c r="D69" s="42">
        <v>1000</v>
      </c>
      <c r="E69" s="25">
        <f t="shared" si="62"/>
        <v>70659</v>
      </c>
      <c r="F69" s="33">
        <f t="shared" si="40"/>
        <v>5888.25</v>
      </c>
      <c r="G69" s="12" t="e">
        <f>#REF!+#REF!-DY69</f>
        <v>#REF!</v>
      </c>
      <c r="H69" s="12" t="e">
        <f t="shared" si="41"/>
        <v>#REF!</v>
      </c>
      <c r="I69" s="12" t="e">
        <f t="shared" si="42"/>
        <v>#REF!</v>
      </c>
      <c r="J69" s="12">
        <f t="shared" si="1"/>
        <v>44193.599999999999</v>
      </c>
      <c r="K69" s="33">
        <f t="shared" si="2"/>
        <v>3682.7999999999997</v>
      </c>
      <c r="L69" s="12">
        <f t="shared" si="43"/>
        <v>0</v>
      </c>
      <c r="M69" s="12">
        <f t="shared" si="44"/>
        <v>0</v>
      </c>
      <c r="N69" s="12">
        <f t="shared" si="45"/>
        <v>0</v>
      </c>
      <c r="O69" s="12">
        <f t="shared" si="3"/>
        <v>9377.2999999999993</v>
      </c>
      <c r="P69" s="33">
        <f t="shared" si="4"/>
        <v>781.44166666666661</v>
      </c>
      <c r="Q69" s="12">
        <f t="shared" si="5"/>
        <v>0</v>
      </c>
      <c r="R69" s="12">
        <f t="shared" si="46"/>
        <v>0</v>
      </c>
      <c r="S69" s="11">
        <f t="shared" si="47"/>
        <v>0</v>
      </c>
      <c r="T69" s="47">
        <v>200</v>
      </c>
      <c r="U69" s="33">
        <f t="shared" si="6"/>
        <v>16.666666666666668</v>
      </c>
      <c r="V69" s="47"/>
      <c r="W69" s="12">
        <f t="shared" si="48"/>
        <v>0</v>
      </c>
      <c r="X69" s="11">
        <f t="shared" si="49"/>
        <v>0</v>
      </c>
      <c r="Y69" s="47">
        <v>5350.3</v>
      </c>
      <c r="Z69" s="33">
        <f t="shared" si="7"/>
        <v>445.85833333333335</v>
      </c>
      <c r="AA69" s="47"/>
      <c r="AB69" s="12">
        <f t="shared" si="50"/>
        <v>0</v>
      </c>
      <c r="AC69" s="11">
        <f t="shared" si="51"/>
        <v>0</v>
      </c>
      <c r="AD69" s="47">
        <v>9177.2999999999993</v>
      </c>
      <c r="AE69" s="33">
        <f t="shared" si="8"/>
        <v>764.77499999999998</v>
      </c>
      <c r="AF69" s="47"/>
      <c r="AG69" s="12">
        <f t="shared" si="52"/>
        <v>0</v>
      </c>
      <c r="AH69" s="11">
        <f t="shared" si="53"/>
        <v>0</v>
      </c>
      <c r="AI69" s="47">
        <v>882</v>
      </c>
      <c r="AJ69" s="33">
        <f t="shared" si="9"/>
        <v>73.5</v>
      </c>
      <c r="AK69" s="47"/>
      <c r="AL69" s="12">
        <f t="shared" si="54"/>
        <v>0</v>
      </c>
      <c r="AM69" s="11">
        <f t="shared" si="55"/>
        <v>0</v>
      </c>
      <c r="AN69" s="47"/>
      <c r="AO69" s="33">
        <f t="shared" si="10"/>
        <v>0</v>
      </c>
      <c r="AP69" s="47"/>
      <c r="AQ69" s="12" t="e">
        <f t="shared" si="56"/>
        <v>#DIV/0!</v>
      </c>
      <c r="AR69" s="11" t="e">
        <f t="shared" si="57"/>
        <v>#DIV/0!</v>
      </c>
      <c r="AS69" s="38">
        <v>0</v>
      </c>
      <c r="AT69" s="33">
        <f t="shared" si="11"/>
        <v>0</v>
      </c>
      <c r="AU69" s="47">
        <v>0</v>
      </c>
      <c r="AV69" s="38">
        <v>0</v>
      </c>
      <c r="AW69" s="33">
        <f t="shared" si="12"/>
        <v>0</v>
      </c>
      <c r="AX69" s="47"/>
      <c r="AY69" s="48">
        <v>52344.6</v>
      </c>
      <c r="AZ69" s="33">
        <f t="shared" si="13"/>
        <v>4362.05</v>
      </c>
      <c r="BA69" s="47"/>
      <c r="BB69" s="38">
        <v>0</v>
      </c>
      <c r="BC69" s="33">
        <f t="shared" si="14"/>
        <v>0</v>
      </c>
      <c r="BD69" s="13"/>
      <c r="BE69" s="42">
        <v>0</v>
      </c>
      <c r="BF69" s="33">
        <f t="shared" si="15"/>
        <v>0</v>
      </c>
      <c r="BG69" s="47"/>
      <c r="BH69" s="38">
        <v>0</v>
      </c>
      <c r="BI69" s="33">
        <f t="shared" si="16"/>
        <v>0</v>
      </c>
      <c r="BJ69" s="47">
        <v>0</v>
      </c>
      <c r="BK69" s="38">
        <v>0</v>
      </c>
      <c r="BL69" s="33">
        <f t="shared" si="17"/>
        <v>0</v>
      </c>
      <c r="BM69" s="47">
        <v>0</v>
      </c>
      <c r="BN69" s="12">
        <f t="shared" si="18"/>
        <v>17004</v>
      </c>
      <c r="BO69" s="33">
        <f t="shared" si="19"/>
        <v>1417</v>
      </c>
      <c r="BP69" s="12">
        <f t="shared" si="20"/>
        <v>0</v>
      </c>
      <c r="BQ69" s="12">
        <f t="shared" si="58"/>
        <v>0</v>
      </c>
      <c r="BR69" s="11">
        <f t="shared" si="59"/>
        <v>0</v>
      </c>
      <c r="BS69" s="47">
        <v>15604</v>
      </c>
      <c r="BT69" s="33">
        <f t="shared" si="21"/>
        <v>1300.3333333333333</v>
      </c>
      <c r="BU69" s="47"/>
      <c r="BV69" s="47">
        <v>0</v>
      </c>
      <c r="BW69" s="33">
        <f t="shared" si="22"/>
        <v>0</v>
      </c>
      <c r="BX69" s="47"/>
      <c r="BY69" s="42">
        <v>0</v>
      </c>
      <c r="BZ69" s="33">
        <f t="shared" si="23"/>
        <v>0</v>
      </c>
      <c r="CA69" s="47"/>
      <c r="CB69" s="47">
        <v>1400</v>
      </c>
      <c r="CC69" s="33">
        <f t="shared" si="24"/>
        <v>116.66666666666667</v>
      </c>
      <c r="CD69" s="47"/>
      <c r="CE69" s="11"/>
      <c r="CF69" s="33">
        <f t="shared" si="25"/>
        <v>0</v>
      </c>
      <c r="CG69" s="47">
        <v>0</v>
      </c>
      <c r="CH69" s="42">
        <v>0</v>
      </c>
      <c r="CI69" s="33">
        <f t="shared" si="26"/>
        <v>0</v>
      </c>
      <c r="CJ69" s="47"/>
      <c r="CK69" s="38">
        <v>0</v>
      </c>
      <c r="CL69" s="33">
        <f t="shared" si="27"/>
        <v>0</v>
      </c>
      <c r="CM69" s="47"/>
      <c r="CN69" s="47">
        <v>5580</v>
      </c>
      <c r="CO69" s="33">
        <f t="shared" si="28"/>
        <v>465</v>
      </c>
      <c r="CP69" s="47"/>
      <c r="CQ69" s="47">
        <v>3600</v>
      </c>
      <c r="CR69" s="33">
        <f t="shared" si="29"/>
        <v>300</v>
      </c>
      <c r="CS69" s="47"/>
      <c r="CT69" s="38">
        <v>0</v>
      </c>
      <c r="CU69" s="33">
        <f t="shared" si="30"/>
        <v>0</v>
      </c>
      <c r="CV69" s="47"/>
      <c r="CW69" s="42">
        <v>0</v>
      </c>
      <c r="CX69" s="33">
        <f t="shared" si="31"/>
        <v>0</v>
      </c>
      <c r="CY69" s="47"/>
      <c r="CZ69" s="42">
        <v>0</v>
      </c>
      <c r="DA69" s="33">
        <f t="shared" si="32"/>
        <v>0</v>
      </c>
      <c r="DB69" s="47"/>
      <c r="DC69" s="47">
        <v>6000</v>
      </c>
      <c r="DD69" s="33">
        <f t="shared" si="33"/>
        <v>500</v>
      </c>
      <c r="DE69" s="47"/>
      <c r="DF69" s="47"/>
      <c r="DG69" s="12">
        <v>80615</v>
      </c>
      <c r="DH69" s="42">
        <v>0</v>
      </c>
      <c r="DI69" s="33">
        <f t="shared" si="34"/>
        <v>0</v>
      </c>
      <c r="DJ69" s="47">
        <v>0</v>
      </c>
      <c r="DK69" s="47">
        <v>5273.1</v>
      </c>
      <c r="DL69" s="33">
        <f t="shared" si="35"/>
        <v>439.42500000000001</v>
      </c>
      <c r="DM69" s="47"/>
      <c r="DN69" s="42">
        <v>0</v>
      </c>
      <c r="DO69" s="33">
        <f t="shared" si="36"/>
        <v>0</v>
      </c>
      <c r="DP69" s="47">
        <v>0</v>
      </c>
      <c r="DQ69" s="47">
        <v>0</v>
      </c>
      <c r="DR69" s="33">
        <f t="shared" si="37"/>
        <v>0</v>
      </c>
      <c r="DS69" s="47"/>
      <c r="DT69" s="42">
        <v>0</v>
      </c>
      <c r="DU69" s="33">
        <f t="shared" si="38"/>
        <v>0</v>
      </c>
      <c r="DV69" s="47">
        <v>0</v>
      </c>
      <c r="DW69" s="47">
        <v>17531</v>
      </c>
      <c r="DX69" s="33">
        <f t="shared" si="39"/>
        <v>1460.9166666666667</v>
      </c>
      <c r="DY69" s="47"/>
      <c r="DZ69" s="47"/>
      <c r="EA69" s="12">
        <v>7575</v>
      </c>
      <c r="ED69" s="14"/>
      <c r="EF69" s="14"/>
      <c r="EG69" s="14"/>
      <c r="EI69" s="14"/>
    </row>
    <row r="70" spans="1:139" s="15" customFormat="1" ht="20.25" customHeight="1">
      <c r="A70" s="21">
        <v>61</v>
      </c>
      <c r="B70" s="45" t="s">
        <v>116</v>
      </c>
      <c r="C70" s="38">
        <v>996.3</v>
      </c>
      <c r="D70" s="42">
        <v>0</v>
      </c>
      <c r="E70" s="25">
        <f t="shared" si="62"/>
        <v>14015.3</v>
      </c>
      <c r="F70" s="33">
        <f t="shared" si="40"/>
        <v>1167.9416666666666</v>
      </c>
      <c r="G70" s="12" t="e">
        <f>#REF!+#REF!-DY70</f>
        <v>#REF!</v>
      </c>
      <c r="H70" s="12" t="e">
        <f t="shared" si="41"/>
        <v>#REF!</v>
      </c>
      <c r="I70" s="12" t="e">
        <f t="shared" si="42"/>
        <v>#REF!</v>
      </c>
      <c r="J70" s="12">
        <f t="shared" si="1"/>
        <v>4593.7</v>
      </c>
      <c r="K70" s="33">
        <f t="shared" si="2"/>
        <v>382.80833333333334</v>
      </c>
      <c r="L70" s="12">
        <f t="shared" si="43"/>
        <v>0</v>
      </c>
      <c r="M70" s="12">
        <f t="shared" si="44"/>
        <v>0</v>
      </c>
      <c r="N70" s="12">
        <f t="shared" si="45"/>
        <v>0</v>
      </c>
      <c r="O70" s="12">
        <f t="shared" si="3"/>
        <v>1532.7</v>
      </c>
      <c r="P70" s="33">
        <f t="shared" si="4"/>
        <v>127.72500000000001</v>
      </c>
      <c r="Q70" s="12">
        <f t="shared" si="5"/>
        <v>0</v>
      </c>
      <c r="R70" s="12">
        <f t="shared" si="46"/>
        <v>0</v>
      </c>
      <c r="S70" s="11">
        <f t="shared" si="47"/>
        <v>0</v>
      </c>
      <c r="T70" s="47">
        <v>16.2</v>
      </c>
      <c r="U70" s="33">
        <f t="shared" si="6"/>
        <v>1.3499999999999999</v>
      </c>
      <c r="V70" s="47"/>
      <c r="W70" s="12">
        <f t="shared" si="48"/>
        <v>0</v>
      </c>
      <c r="X70" s="11">
        <f t="shared" si="49"/>
        <v>0</v>
      </c>
      <c r="Y70" s="47">
        <v>2250</v>
      </c>
      <c r="Z70" s="33">
        <f t="shared" si="7"/>
        <v>187.5</v>
      </c>
      <c r="AA70" s="47"/>
      <c r="AB70" s="12">
        <f t="shared" si="50"/>
        <v>0</v>
      </c>
      <c r="AC70" s="11">
        <f t="shared" si="51"/>
        <v>0</v>
      </c>
      <c r="AD70" s="47">
        <v>1516.5</v>
      </c>
      <c r="AE70" s="33">
        <f t="shared" si="8"/>
        <v>126.375</v>
      </c>
      <c r="AF70" s="47"/>
      <c r="AG70" s="12">
        <f t="shared" si="52"/>
        <v>0</v>
      </c>
      <c r="AH70" s="11">
        <f t="shared" si="53"/>
        <v>0</v>
      </c>
      <c r="AI70" s="47">
        <v>20</v>
      </c>
      <c r="AJ70" s="33">
        <f t="shared" si="9"/>
        <v>1.6666666666666667</v>
      </c>
      <c r="AK70" s="47"/>
      <c r="AL70" s="12">
        <f t="shared" si="54"/>
        <v>0</v>
      </c>
      <c r="AM70" s="11">
        <f t="shared" si="55"/>
        <v>0</v>
      </c>
      <c r="AN70" s="47"/>
      <c r="AO70" s="33">
        <f t="shared" si="10"/>
        <v>0</v>
      </c>
      <c r="AP70" s="47"/>
      <c r="AQ70" s="12" t="e">
        <f t="shared" si="56"/>
        <v>#DIV/0!</v>
      </c>
      <c r="AR70" s="11" t="e">
        <f t="shared" si="57"/>
        <v>#DIV/0!</v>
      </c>
      <c r="AS70" s="38">
        <v>0</v>
      </c>
      <c r="AT70" s="33">
        <f t="shared" si="11"/>
        <v>0</v>
      </c>
      <c r="AU70" s="47">
        <v>0</v>
      </c>
      <c r="AV70" s="38">
        <v>0</v>
      </c>
      <c r="AW70" s="33">
        <f t="shared" si="12"/>
        <v>0</v>
      </c>
      <c r="AX70" s="47"/>
      <c r="AY70" s="48">
        <v>9421.6</v>
      </c>
      <c r="AZ70" s="33">
        <f t="shared" si="13"/>
        <v>785.13333333333333</v>
      </c>
      <c r="BA70" s="47"/>
      <c r="BB70" s="38">
        <v>0</v>
      </c>
      <c r="BC70" s="33">
        <f t="shared" si="14"/>
        <v>0</v>
      </c>
      <c r="BD70" s="13"/>
      <c r="BE70" s="42">
        <v>0</v>
      </c>
      <c r="BF70" s="33">
        <f t="shared" si="15"/>
        <v>0</v>
      </c>
      <c r="BG70" s="47"/>
      <c r="BH70" s="38">
        <v>0</v>
      </c>
      <c r="BI70" s="33">
        <f t="shared" si="16"/>
        <v>0</v>
      </c>
      <c r="BJ70" s="47">
        <v>0</v>
      </c>
      <c r="BK70" s="38">
        <v>0</v>
      </c>
      <c r="BL70" s="33">
        <f t="shared" si="17"/>
        <v>0</v>
      </c>
      <c r="BM70" s="47">
        <v>0</v>
      </c>
      <c r="BN70" s="12">
        <f t="shared" si="18"/>
        <v>791</v>
      </c>
      <c r="BO70" s="33">
        <f t="shared" si="19"/>
        <v>65.916666666666671</v>
      </c>
      <c r="BP70" s="12">
        <f t="shared" si="20"/>
        <v>0</v>
      </c>
      <c r="BQ70" s="12">
        <f t="shared" si="58"/>
        <v>0</v>
      </c>
      <c r="BR70" s="11">
        <f t="shared" si="59"/>
        <v>0</v>
      </c>
      <c r="BS70" s="47">
        <v>791</v>
      </c>
      <c r="BT70" s="33">
        <f t="shared" si="21"/>
        <v>65.916666666666671</v>
      </c>
      <c r="BU70" s="47"/>
      <c r="BV70" s="47">
        <v>0</v>
      </c>
      <c r="BW70" s="33">
        <f t="shared" si="22"/>
        <v>0</v>
      </c>
      <c r="BX70" s="47"/>
      <c r="BY70" s="42">
        <v>0</v>
      </c>
      <c r="BZ70" s="33">
        <f t="shared" si="23"/>
        <v>0</v>
      </c>
      <c r="CA70" s="47"/>
      <c r="CB70" s="47">
        <v>0</v>
      </c>
      <c r="CC70" s="33">
        <f t="shared" si="24"/>
        <v>0</v>
      </c>
      <c r="CD70" s="47"/>
      <c r="CE70" s="11"/>
      <c r="CF70" s="33">
        <f t="shared" si="25"/>
        <v>0</v>
      </c>
      <c r="CG70" s="47">
        <v>0</v>
      </c>
      <c r="CH70" s="42">
        <v>0</v>
      </c>
      <c r="CI70" s="33">
        <f t="shared" si="26"/>
        <v>0</v>
      </c>
      <c r="CJ70" s="47"/>
      <c r="CK70" s="38">
        <v>0</v>
      </c>
      <c r="CL70" s="33">
        <f t="shared" si="27"/>
        <v>0</v>
      </c>
      <c r="CM70" s="47"/>
      <c r="CN70" s="47">
        <v>0</v>
      </c>
      <c r="CO70" s="33">
        <f t="shared" si="28"/>
        <v>0</v>
      </c>
      <c r="CP70" s="47"/>
      <c r="CQ70" s="47">
        <v>0</v>
      </c>
      <c r="CR70" s="33">
        <f t="shared" si="29"/>
        <v>0</v>
      </c>
      <c r="CS70" s="47"/>
      <c r="CT70" s="38">
        <v>0</v>
      </c>
      <c r="CU70" s="33">
        <f t="shared" si="30"/>
        <v>0</v>
      </c>
      <c r="CV70" s="47"/>
      <c r="CW70" s="42">
        <v>0</v>
      </c>
      <c r="CX70" s="33">
        <f t="shared" si="31"/>
        <v>0</v>
      </c>
      <c r="CY70" s="47"/>
      <c r="CZ70" s="42">
        <v>0</v>
      </c>
      <c r="DA70" s="33">
        <f t="shared" si="32"/>
        <v>0</v>
      </c>
      <c r="DB70" s="47"/>
      <c r="DC70" s="47">
        <v>0</v>
      </c>
      <c r="DD70" s="33">
        <f t="shared" si="33"/>
        <v>0</v>
      </c>
      <c r="DE70" s="47"/>
      <c r="DF70" s="47"/>
      <c r="DG70" s="20">
        <f t="shared" si="60"/>
        <v>14015.3</v>
      </c>
      <c r="DH70" s="42">
        <v>0</v>
      </c>
      <c r="DI70" s="33">
        <f t="shared" si="34"/>
        <v>0</v>
      </c>
      <c r="DJ70" s="47">
        <v>0</v>
      </c>
      <c r="DK70" s="47">
        <v>0</v>
      </c>
      <c r="DL70" s="33">
        <f t="shared" si="35"/>
        <v>0</v>
      </c>
      <c r="DM70" s="47"/>
      <c r="DN70" s="42">
        <v>0</v>
      </c>
      <c r="DO70" s="33">
        <f t="shared" si="36"/>
        <v>0</v>
      </c>
      <c r="DP70" s="47">
        <v>0</v>
      </c>
      <c r="DQ70" s="47">
        <v>0</v>
      </c>
      <c r="DR70" s="33">
        <f t="shared" si="37"/>
        <v>0</v>
      </c>
      <c r="DS70" s="47"/>
      <c r="DT70" s="42">
        <v>0</v>
      </c>
      <c r="DU70" s="33">
        <f t="shared" si="38"/>
        <v>0</v>
      </c>
      <c r="DV70" s="47">
        <v>0</v>
      </c>
      <c r="DW70" s="47">
        <v>800</v>
      </c>
      <c r="DX70" s="33">
        <f t="shared" si="39"/>
        <v>66.666666666666671</v>
      </c>
      <c r="DY70" s="47"/>
      <c r="DZ70" s="47"/>
      <c r="EA70" s="12">
        <f t="shared" si="61"/>
        <v>800</v>
      </c>
      <c r="ED70" s="14"/>
      <c r="EF70" s="14"/>
      <c r="EG70" s="14"/>
      <c r="EI70" s="14"/>
    </row>
    <row r="71" spans="1:139" s="15" customFormat="1" ht="20.25" customHeight="1">
      <c r="A71" s="21">
        <v>62</v>
      </c>
      <c r="B71" s="45" t="s">
        <v>117</v>
      </c>
      <c r="C71" s="38">
        <v>960.8</v>
      </c>
      <c r="D71" s="42">
        <v>0</v>
      </c>
      <c r="E71" s="25">
        <f t="shared" si="62"/>
        <v>44904.97</v>
      </c>
      <c r="F71" s="33">
        <f t="shared" si="40"/>
        <v>3742.0808333333334</v>
      </c>
      <c r="G71" s="12" t="e">
        <f>#REF!+#REF!-DY71</f>
        <v>#REF!</v>
      </c>
      <c r="H71" s="12" t="e">
        <f t="shared" si="41"/>
        <v>#REF!</v>
      </c>
      <c r="I71" s="12" t="e">
        <f t="shared" si="42"/>
        <v>#REF!</v>
      </c>
      <c r="J71" s="12">
        <f t="shared" si="1"/>
        <v>10942.5</v>
      </c>
      <c r="K71" s="33">
        <f t="shared" si="2"/>
        <v>911.875</v>
      </c>
      <c r="L71" s="12">
        <f t="shared" si="43"/>
        <v>0</v>
      </c>
      <c r="M71" s="12">
        <f t="shared" si="44"/>
        <v>0</v>
      </c>
      <c r="N71" s="12">
        <f t="shared" si="45"/>
        <v>0</v>
      </c>
      <c r="O71" s="12">
        <f t="shared" si="3"/>
        <v>5810.5999999999995</v>
      </c>
      <c r="P71" s="33">
        <f t="shared" si="4"/>
        <v>484.21666666666664</v>
      </c>
      <c r="Q71" s="12">
        <f t="shared" si="5"/>
        <v>0</v>
      </c>
      <c r="R71" s="12">
        <f t="shared" si="46"/>
        <v>0</v>
      </c>
      <c r="S71" s="11">
        <f t="shared" si="47"/>
        <v>0</v>
      </c>
      <c r="T71" s="47">
        <v>64.900000000000006</v>
      </c>
      <c r="U71" s="33">
        <f t="shared" si="6"/>
        <v>5.4083333333333341</v>
      </c>
      <c r="V71" s="47"/>
      <c r="W71" s="12">
        <f t="shared" si="48"/>
        <v>0</v>
      </c>
      <c r="X71" s="11">
        <f t="shared" si="49"/>
        <v>0</v>
      </c>
      <c r="Y71" s="47">
        <v>1951.9</v>
      </c>
      <c r="Z71" s="33">
        <f t="shared" si="7"/>
        <v>162.65833333333333</v>
      </c>
      <c r="AA71" s="47"/>
      <c r="AB71" s="12">
        <f t="shared" si="50"/>
        <v>0</v>
      </c>
      <c r="AC71" s="11">
        <f t="shared" si="51"/>
        <v>0</v>
      </c>
      <c r="AD71" s="47">
        <v>5745.7</v>
      </c>
      <c r="AE71" s="33">
        <f t="shared" si="8"/>
        <v>478.80833333333334</v>
      </c>
      <c r="AF71" s="47"/>
      <c r="AG71" s="12">
        <f t="shared" si="52"/>
        <v>0</v>
      </c>
      <c r="AH71" s="11">
        <f t="shared" si="53"/>
        <v>0</v>
      </c>
      <c r="AI71" s="47">
        <v>250</v>
      </c>
      <c r="AJ71" s="33">
        <f t="shared" si="9"/>
        <v>20.833333333333332</v>
      </c>
      <c r="AK71" s="47"/>
      <c r="AL71" s="12">
        <f t="shared" si="54"/>
        <v>0</v>
      </c>
      <c r="AM71" s="11">
        <f t="shared" si="55"/>
        <v>0</v>
      </c>
      <c r="AN71" s="47"/>
      <c r="AO71" s="33">
        <f t="shared" si="10"/>
        <v>0</v>
      </c>
      <c r="AP71" s="47"/>
      <c r="AQ71" s="12" t="e">
        <f t="shared" si="56"/>
        <v>#DIV/0!</v>
      </c>
      <c r="AR71" s="11" t="e">
        <f t="shared" si="57"/>
        <v>#DIV/0!</v>
      </c>
      <c r="AS71" s="38">
        <v>0</v>
      </c>
      <c r="AT71" s="33">
        <f t="shared" si="11"/>
        <v>0</v>
      </c>
      <c r="AU71" s="47">
        <v>0</v>
      </c>
      <c r="AV71" s="38">
        <v>0</v>
      </c>
      <c r="AW71" s="33">
        <f t="shared" si="12"/>
        <v>0</v>
      </c>
      <c r="AX71" s="47"/>
      <c r="AY71" s="48">
        <v>33962.47</v>
      </c>
      <c r="AZ71" s="33">
        <f t="shared" si="13"/>
        <v>2830.2058333333334</v>
      </c>
      <c r="BA71" s="47"/>
      <c r="BB71" s="38">
        <v>0</v>
      </c>
      <c r="BC71" s="33">
        <f t="shared" si="14"/>
        <v>0</v>
      </c>
      <c r="BD71" s="13"/>
      <c r="BE71" s="42">
        <v>0</v>
      </c>
      <c r="BF71" s="33">
        <f t="shared" si="15"/>
        <v>0</v>
      </c>
      <c r="BG71" s="47"/>
      <c r="BH71" s="38">
        <v>0</v>
      </c>
      <c r="BI71" s="33">
        <f t="shared" si="16"/>
        <v>0</v>
      </c>
      <c r="BJ71" s="47">
        <v>0</v>
      </c>
      <c r="BK71" s="38">
        <v>0</v>
      </c>
      <c r="BL71" s="33">
        <f t="shared" si="17"/>
        <v>0</v>
      </c>
      <c r="BM71" s="47">
        <v>0</v>
      </c>
      <c r="BN71" s="12">
        <f t="shared" si="18"/>
        <v>1030</v>
      </c>
      <c r="BO71" s="33">
        <f t="shared" si="19"/>
        <v>85.833333333333329</v>
      </c>
      <c r="BP71" s="12">
        <f t="shared" si="20"/>
        <v>0</v>
      </c>
      <c r="BQ71" s="12">
        <f t="shared" si="58"/>
        <v>0</v>
      </c>
      <c r="BR71" s="11">
        <f t="shared" si="59"/>
        <v>0</v>
      </c>
      <c r="BS71" s="47">
        <v>1030</v>
      </c>
      <c r="BT71" s="33">
        <f t="shared" si="21"/>
        <v>85.833333333333329</v>
      </c>
      <c r="BU71" s="47"/>
      <c r="BV71" s="47">
        <v>0</v>
      </c>
      <c r="BW71" s="33">
        <f t="shared" si="22"/>
        <v>0</v>
      </c>
      <c r="BX71" s="47"/>
      <c r="BY71" s="42">
        <v>0</v>
      </c>
      <c r="BZ71" s="33">
        <f t="shared" si="23"/>
        <v>0</v>
      </c>
      <c r="CA71" s="47"/>
      <c r="CB71" s="47">
        <v>0</v>
      </c>
      <c r="CC71" s="33">
        <f t="shared" si="24"/>
        <v>0</v>
      </c>
      <c r="CD71" s="47"/>
      <c r="CE71" s="11"/>
      <c r="CF71" s="33">
        <f t="shared" si="25"/>
        <v>0</v>
      </c>
      <c r="CG71" s="47">
        <v>0</v>
      </c>
      <c r="CH71" s="42">
        <v>0</v>
      </c>
      <c r="CI71" s="33">
        <f t="shared" si="26"/>
        <v>0</v>
      </c>
      <c r="CJ71" s="47"/>
      <c r="CK71" s="38">
        <v>0</v>
      </c>
      <c r="CL71" s="33">
        <f t="shared" si="27"/>
        <v>0</v>
      </c>
      <c r="CM71" s="47"/>
      <c r="CN71" s="47">
        <v>1400</v>
      </c>
      <c r="CO71" s="33">
        <f t="shared" si="28"/>
        <v>116.66666666666667</v>
      </c>
      <c r="CP71" s="47"/>
      <c r="CQ71" s="47">
        <v>500</v>
      </c>
      <c r="CR71" s="33">
        <f t="shared" si="29"/>
        <v>41.666666666666664</v>
      </c>
      <c r="CS71" s="47"/>
      <c r="CT71" s="38">
        <v>0</v>
      </c>
      <c r="CU71" s="33">
        <f t="shared" si="30"/>
        <v>0</v>
      </c>
      <c r="CV71" s="47"/>
      <c r="CW71" s="42">
        <v>0</v>
      </c>
      <c r="CX71" s="33">
        <f t="shared" si="31"/>
        <v>0</v>
      </c>
      <c r="CY71" s="47"/>
      <c r="CZ71" s="42">
        <v>0</v>
      </c>
      <c r="DA71" s="33">
        <f t="shared" si="32"/>
        <v>0</v>
      </c>
      <c r="DB71" s="47"/>
      <c r="DC71" s="47">
        <v>500</v>
      </c>
      <c r="DD71" s="33">
        <f t="shared" si="33"/>
        <v>41.666666666666664</v>
      </c>
      <c r="DE71" s="47"/>
      <c r="DF71" s="47"/>
      <c r="DG71" s="12">
        <f t="shared" si="60"/>
        <v>44904.97</v>
      </c>
      <c r="DH71" s="42">
        <v>0</v>
      </c>
      <c r="DI71" s="33">
        <f t="shared" si="34"/>
        <v>0</v>
      </c>
      <c r="DJ71" s="47">
        <v>0</v>
      </c>
      <c r="DK71" s="47">
        <v>0</v>
      </c>
      <c r="DL71" s="33">
        <f t="shared" si="35"/>
        <v>0</v>
      </c>
      <c r="DM71" s="47"/>
      <c r="DN71" s="42">
        <v>0</v>
      </c>
      <c r="DO71" s="33">
        <f t="shared" si="36"/>
        <v>0</v>
      </c>
      <c r="DP71" s="47">
        <v>0</v>
      </c>
      <c r="DQ71" s="47">
        <v>0</v>
      </c>
      <c r="DR71" s="33">
        <f t="shared" si="37"/>
        <v>0</v>
      </c>
      <c r="DS71" s="47"/>
      <c r="DT71" s="42">
        <v>0</v>
      </c>
      <c r="DU71" s="33">
        <f t="shared" si="38"/>
        <v>0</v>
      </c>
      <c r="DV71" s="47">
        <v>0</v>
      </c>
      <c r="DW71" s="47">
        <v>5580</v>
      </c>
      <c r="DX71" s="33">
        <f t="shared" si="39"/>
        <v>465</v>
      </c>
      <c r="DY71" s="47"/>
      <c r="DZ71" s="47"/>
      <c r="EA71" s="12">
        <f t="shared" si="61"/>
        <v>5580</v>
      </c>
      <c r="ED71" s="14"/>
      <c r="EF71" s="14"/>
      <c r="EG71" s="14"/>
      <c r="EI71" s="14"/>
    </row>
    <row r="72" spans="1:139" s="15" customFormat="1" ht="20.25" customHeight="1">
      <c r="A72" s="21">
        <v>63</v>
      </c>
      <c r="B72" s="46" t="s">
        <v>118</v>
      </c>
      <c r="C72" s="38">
        <v>19706</v>
      </c>
      <c r="D72" s="42">
        <v>50</v>
      </c>
      <c r="E72" s="25">
        <f t="shared" si="62"/>
        <v>31431.4</v>
      </c>
      <c r="F72" s="33">
        <f t="shared" si="40"/>
        <v>2619.2833333333333</v>
      </c>
      <c r="G72" s="12" t="e">
        <f>#REF!+#REF!-DY72</f>
        <v>#REF!</v>
      </c>
      <c r="H72" s="12" t="e">
        <f t="shared" si="41"/>
        <v>#REF!</v>
      </c>
      <c r="I72" s="12" t="e">
        <f t="shared" si="42"/>
        <v>#REF!</v>
      </c>
      <c r="J72" s="12">
        <f t="shared" si="1"/>
        <v>6340.2</v>
      </c>
      <c r="K72" s="33">
        <f t="shared" si="2"/>
        <v>528.35</v>
      </c>
      <c r="L72" s="12">
        <f t="shared" si="43"/>
        <v>0</v>
      </c>
      <c r="M72" s="12">
        <f t="shared" si="44"/>
        <v>0</v>
      </c>
      <c r="N72" s="12">
        <f t="shared" si="45"/>
        <v>0</v>
      </c>
      <c r="O72" s="12">
        <f t="shared" si="3"/>
        <v>2600.1999999999998</v>
      </c>
      <c r="P72" s="33">
        <f t="shared" si="4"/>
        <v>216.68333333333331</v>
      </c>
      <c r="Q72" s="12">
        <f t="shared" si="5"/>
        <v>0</v>
      </c>
      <c r="R72" s="12">
        <f t="shared" si="46"/>
        <v>0</v>
      </c>
      <c r="S72" s="11">
        <f t="shared" si="47"/>
        <v>0</v>
      </c>
      <c r="T72" s="47">
        <v>0.2</v>
      </c>
      <c r="U72" s="33">
        <f t="shared" si="6"/>
        <v>1.6666666666666666E-2</v>
      </c>
      <c r="V72" s="47"/>
      <c r="W72" s="12">
        <f t="shared" si="48"/>
        <v>0</v>
      </c>
      <c r="X72" s="11">
        <f t="shared" si="49"/>
        <v>0</v>
      </c>
      <c r="Y72" s="47">
        <v>920</v>
      </c>
      <c r="Z72" s="33">
        <f t="shared" si="7"/>
        <v>76.666666666666671</v>
      </c>
      <c r="AA72" s="47"/>
      <c r="AB72" s="12">
        <f t="shared" si="50"/>
        <v>0</v>
      </c>
      <c r="AC72" s="11">
        <f t="shared" si="51"/>
        <v>0</v>
      </c>
      <c r="AD72" s="47">
        <v>2600</v>
      </c>
      <c r="AE72" s="33">
        <f t="shared" si="8"/>
        <v>216.66666666666666</v>
      </c>
      <c r="AF72" s="47"/>
      <c r="AG72" s="12">
        <f t="shared" si="52"/>
        <v>0</v>
      </c>
      <c r="AH72" s="11">
        <f t="shared" si="53"/>
        <v>0</v>
      </c>
      <c r="AI72" s="47">
        <v>60</v>
      </c>
      <c r="AJ72" s="33">
        <f t="shared" si="9"/>
        <v>5</v>
      </c>
      <c r="AK72" s="47"/>
      <c r="AL72" s="12">
        <f t="shared" si="54"/>
        <v>0</v>
      </c>
      <c r="AM72" s="11">
        <f t="shared" si="55"/>
        <v>0</v>
      </c>
      <c r="AN72" s="47"/>
      <c r="AO72" s="33">
        <f t="shared" si="10"/>
        <v>0</v>
      </c>
      <c r="AP72" s="47"/>
      <c r="AQ72" s="12" t="e">
        <f t="shared" si="56"/>
        <v>#DIV/0!</v>
      </c>
      <c r="AR72" s="11" t="e">
        <f t="shared" si="57"/>
        <v>#DIV/0!</v>
      </c>
      <c r="AS72" s="38">
        <v>0</v>
      </c>
      <c r="AT72" s="33">
        <f t="shared" si="11"/>
        <v>0</v>
      </c>
      <c r="AU72" s="47">
        <v>0</v>
      </c>
      <c r="AV72" s="38">
        <v>0</v>
      </c>
      <c r="AW72" s="33">
        <f t="shared" si="12"/>
        <v>0</v>
      </c>
      <c r="AX72" s="47"/>
      <c r="AY72" s="48">
        <v>25091.200000000001</v>
      </c>
      <c r="AZ72" s="33">
        <f t="shared" si="13"/>
        <v>2090.9333333333334</v>
      </c>
      <c r="BA72" s="47"/>
      <c r="BB72" s="38">
        <v>0</v>
      </c>
      <c r="BC72" s="33">
        <f t="shared" si="14"/>
        <v>0</v>
      </c>
      <c r="BD72" s="13"/>
      <c r="BE72" s="42">
        <v>0</v>
      </c>
      <c r="BF72" s="33">
        <f t="shared" si="15"/>
        <v>0</v>
      </c>
      <c r="BG72" s="47"/>
      <c r="BH72" s="38">
        <v>0</v>
      </c>
      <c r="BI72" s="33">
        <f t="shared" si="16"/>
        <v>0</v>
      </c>
      <c r="BJ72" s="47">
        <v>0</v>
      </c>
      <c r="BK72" s="38">
        <v>0</v>
      </c>
      <c r="BL72" s="33">
        <f t="shared" si="17"/>
        <v>0</v>
      </c>
      <c r="BM72" s="47">
        <v>0</v>
      </c>
      <c r="BN72" s="12">
        <f t="shared" si="18"/>
        <v>1360</v>
      </c>
      <c r="BO72" s="33">
        <f t="shared" si="19"/>
        <v>113.33333333333333</v>
      </c>
      <c r="BP72" s="12">
        <f t="shared" si="20"/>
        <v>0</v>
      </c>
      <c r="BQ72" s="12">
        <f t="shared" si="58"/>
        <v>0</v>
      </c>
      <c r="BR72" s="11">
        <f t="shared" si="59"/>
        <v>0</v>
      </c>
      <c r="BS72" s="47">
        <v>960</v>
      </c>
      <c r="BT72" s="33">
        <f t="shared" si="21"/>
        <v>80</v>
      </c>
      <c r="BU72" s="47"/>
      <c r="BV72" s="47">
        <v>400</v>
      </c>
      <c r="BW72" s="33">
        <f t="shared" si="22"/>
        <v>33.333333333333336</v>
      </c>
      <c r="BX72" s="47"/>
      <c r="BY72" s="42">
        <v>0</v>
      </c>
      <c r="BZ72" s="33">
        <f t="shared" si="23"/>
        <v>0</v>
      </c>
      <c r="CA72" s="47"/>
      <c r="CB72" s="47">
        <v>0</v>
      </c>
      <c r="CC72" s="33">
        <f t="shared" si="24"/>
        <v>0</v>
      </c>
      <c r="CD72" s="47"/>
      <c r="CE72" s="11"/>
      <c r="CF72" s="33">
        <f t="shared" si="25"/>
        <v>0</v>
      </c>
      <c r="CG72" s="47">
        <v>0</v>
      </c>
      <c r="CH72" s="42">
        <v>0</v>
      </c>
      <c r="CI72" s="33">
        <f t="shared" si="26"/>
        <v>0</v>
      </c>
      <c r="CJ72" s="47"/>
      <c r="CK72" s="38">
        <v>0</v>
      </c>
      <c r="CL72" s="33">
        <f t="shared" si="27"/>
        <v>0</v>
      </c>
      <c r="CM72" s="47"/>
      <c r="CN72" s="47">
        <v>1400</v>
      </c>
      <c r="CO72" s="33">
        <f t="shared" si="28"/>
        <v>116.66666666666667</v>
      </c>
      <c r="CP72" s="47"/>
      <c r="CQ72" s="47">
        <v>0</v>
      </c>
      <c r="CR72" s="33">
        <f t="shared" si="29"/>
        <v>0</v>
      </c>
      <c r="CS72" s="47"/>
      <c r="CT72" s="38">
        <v>0</v>
      </c>
      <c r="CU72" s="33">
        <f t="shared" si="30"/>
        <v>0</v>
      </c>
      <c r="CV72" s="47"/>
      <c r="CW72" s="42">
        <v>0</v>
      </c>
      <c r="CX72" s="33">
        <f t="shared" si="31"/>
        <v>0</v>
      </c>
      <c r="CY72" s="47"/>
      <c r="CZ72" s="42">
        <v>0</v>
      </c>
      <c r="DA72" s="33">
        <f t="shared" si="32"/>
        <v>0</v>
      </c>
      <c r="DB72" s="47"/>
      <c r="DC72" s="47">
        <v>0</v>
      </c>
      <c r="DD72" s="33">
        <f t="shared" si="33"/>
        <v>0</v>
      </c>
      <c r="DE72" s="47"/>
      <c r="DF72" s="47"/>
      <c r="DG72" s="12">
        <f t="shared" si="60"/>
        <v>31431.4</v>
      </c>
      <c r="DH72" s="42">
        <v>0</v>
      </c>
      <c r="DI72" s="33">
        <f t="shared" si="34"/>
        <v>0</v>
      </c>
      <c r="DJ72" s="47">
        <v>0</v>
      </c>
      <c r="DK72" s="47">
        <v>0</v>
      </c>
      <c r="DL72" s="33">
        <f t="shared" si="35"/>
        <v>0</v>
      </c>
      <c r="DM72" s="47"/>
      <c r="DN72" s="42">
        <v>0</v>
      </c>
      <c r="DO72" s="33">
        <f t="shared" si="36"/>
        <v>0</v>
      </c>
      <c r="DP72" s="47">
        <v>0</v>
      </c>
      <c r="DQ72" s="47">
        <v>0</v>
      </c>
      <c r="DR72" s="33">
        <f t="shared" si="37"/>
        <v>0</v>
      </c>
      <c r="DS72" s="47"/>
      <c r="DT72" s="42">
        <v>0</v>
      </c>
      <c r="DU72" s="33">
        <f t="shared" si="38"/>
        <v>0</v>
      </c>
      <c r="DV72" s="47">
        <v>0</v>
      </c>
      <c r="DW72" s="47">
        <v>1800</v>
      </c>
      <c r="DX72" s="33">
        <f t="shared" si="39"/>
        <v>150</v>
      </c>
      <c r="DY72" s="47"/>
      <c r="DZ72" s="47"/>
      <c r="EA72" s="12">
        <f t="shared" si="61"/>
        <v>1800</v>
      </c>
      <c r="ED72" s="14"/>
      <c r="EF72" s="14"/>
      <c r="EG72" s="14"/>
      <c r="EI72" s="14"/>
    </row>
    <row r="73" spans="1:139" s="15" customFormat="1" ht="20.25" customHeight="1">
      <c r="A73" s="21">
        <v>64</v>
      </c>
      <c r="B73" s="46" t="s">
        <v>119</v>
      </c>
      <c r="C73" s="38">
        <v>3609.8</v>
      </c>
      <c r="D73" s="42">
        <v>0</v>
      </c>
      <c r="E73" s="25">
        <f t="shared" si="62"/>
        <v>15531.08</v>
      </c>
      <c r="F73" s="33">
        <f t="shared" si="40"/>
        <v>1294.2566666666667</v>
      </c>
      <c r="G73" s="12" t="e">
        <f>#REF!+#REF!-DY73</f>
        <v>#REF!</v>
      </c>
      <c r="H73" s="12" t="e">
        <f t="shared" si="41"/>
        <v>#REF!</v>
      </c>
      <c r="I73" s="12" t="e">
        <f t="shared" si="42"/>
        <v>#REF!</v>
      </c>
      <c r="J73" s="12">
        <f t="shared" si="1"/>
        <v>3605.4</v>
      </c>
      <c r="K73" s="33">
        <f t="shared" si="2"/>
        <v>300.45</v>
      </c>
      <c r="L73" s="12">
        <f t="shared" si="43"/>
        <v>0</v>
      </c>
      <c r="M73" s="12">
        <f t="shared" si="44"/>
        <v>0</v>
      </c>
      <c r="N73" s="12">
        <f t="shared" si="45"/>
        <v>0</v>
      </c>
      <c r="O73" s="12">
        <f t="shared" si="3"/>
        <v>1854.9</v>
      </c>
      <c r="P73" s="33">
        <f t="shared" si="4"/>
        <v>154.57500000000002</v>
      </c>
      <c r="Q73" s="12">
        <f t="shared" si="5"/>
        <v>0</v>
      </c>
      <c r="R73" s="12">
        <f t="shared" si="46"/>
        <v>0</v>
      </c>
      <c r="S73" s="11">
        <f t="shared" si="47"/>
        <v>0</v>
      </c>
      <c r="T73" s="47">
        <v>0</v>
      </c>
      <c r="U73" s="33">
        <f t="shared" si="6"/>
        <v>0</v>
      </c>
      <c r="V73" s="47"/>
      <c r="W73" s="12" t="e">
        <f t="shared" si="48"/>
        <v>#DIV/0!</v>
      </c>
      <c r="X73" s="11" t="e">
        <f t="shared" si="49"/>
        <v>#DIV/0!</v>
      </c>
      <c r="Y73" s="47">
        <v>700.5</v>
      </c>
      <c r="Z73" s="33">
        <f t="shared" si="7"/>
        <v>58.375</v>
      </c>
      <c r="AA73" s="47"/>
      <c r="AB73" s="12">
        <f t="shared" si="50"/>
        <v>0</v>
      </c>
      <c r="AC73" s="11">
        <f t="shared" si="51"/>
        <v>0</v>
      </c>
      <c r="AD73" s="47">
        <v>1854.9</v>
      </c>
      <c r="AE73" s="33">
        <f t="shared" si="8"/>
        <v>154.57500000000002</v>
      </c>
      <c r="AF73" s="47"/>
      <c r="AG73" s="12">
        <f t="shared" si="52"/>
        <v>0</v>
      </c>
      <c r="AH73" s="11">
        <f t="shared" si="53"/>
        <v>0</v>
      </c>
      <c r="AI73" s="47">
        <v>0</v>
      </c>
      <c r="AJ73" s="33">
        <f t="shared" si="9"/>
        <v>0</v>
      </c>
      <c r="AK73" s="47"/>
      <c r="AL73" s="12" t="e">
        <f t="shared" si="54"/>
        <v>#DIV/0!</v>
      </c>
      <c r="AM73" s="11" t="e">
        <f t="shared" si="55"/>
        <v>#DIV/0!</v>
      </c>
      <c r="AN73" s="47"/>
      <c r="AO73" s="33">
        <f t="shared" si="10"/>
        <v>0</v>
      </c>
      <c r="AP73" s="47"/>
      <c r="AQ73" s="12" t="e">
        <f t="shared" si="56"/>
        <v>#DIV/0!</v>
      </c>
      <c r="AR73" s="11" t="e">
        <f t="shared" si="57"/>
        <v>#DIV/0!</v>
      </c>
      <c r="AS73" s="38">
        <v>0</v>
      </c>
      <c r="AT73" s="33">
        <f t="shared" si="11"/>
        <v>0</v>
      </c>
      <c r="AU73" s="47">
        <v>0</v>
      </c>
      <c r="AV73" s="38">
        <v>0</v>
      </c>
      <c r="AW73" s="33">
        <f t="shared" si="12"/>
        <v>0</v>
      </c>
      <c r="AX73" s="47"/>
      <c r="AY73" s="48">
        <v>11925.68</v>
      </c>
      <c r="AZ73" s="33">
        <f t="shared" si="13"/>
        <v>993.80666666666673</v>
      </c>
      <c r="BA73" s="47"/>
      <c r="BB73" s="38">
        <v>0</v>
      </c>
      <c r="BC73" s="33">
        <f t="shared" si="14"/>
        <v>0</v>
      </c>
      <c r="BD73" s="13"/>
      <c r="BE73" s="42">
        <v>0</v>
      </c>
      <c r="BF73" s="33">
        <f t="shared" si="15"/>
        <v>0</v>
      </c>
      <c r="BG73" s="47"/>
      <c r="BH73" s="38">
        <v>0</v>
      </c>
      <c r="BI73" s="33">
        <f t="shared" si="16"/>
        <v>0</v>
      </c>
      <c r="BJ73" s="47">
        <v>0</v>
      </c>
      <c r="BK73" s="38">
        <v>0</v>
      </c>
      <c r="BL73" s="33">
        <f t="shared" si="17"/>
        <v>0</v>
      </c>
      <c r="BM73" s="47">
        <v>0</v>
      </c>
      <c r="BN73" s="12">
        <f t="shared" si="18"/>
        <v>850</v>
      </c>
      <c r="BO73" s="33">
        <f t="shared" si="19"/>
        <v>70.833333333333329</v>
      </c>
      <c r="BP73" s="12">
        <f t="shared" si="20"/>
        <v>0</v>
      </c>
      <c r="BQ73" s="12">
        <f t="shared" si="58"/>
        <v>0</v>
      </c>
      <c r="BR73" s="11">
        <f t="shared" si="59"/>
        <v>0</v>
      </c>
      <c r="BS73" s="47">
        <v>480</v>
      </c>
      <c r="BT73" s="33">
        <f t="shared" si="21"/>
        <v>40</v>
      </c>
      <c r="BU73" s="47"/>
      <c r="BV73" s="47">
        <v>370</v>
      </c>
      <c r="BW73" s="33">
        <f t="shared" si="22"/>
        <v>30.833333333333332</v>
      </c>
      <c r="BX73" s="47"/>
      <c r="BY73" s="42">
        <v>0</v>
      </c>
      <c r="BZ73" s="33">
        <f t="shared" si="23"/>
        <v>0</v>
      </c>
      <c r="CA73" s="47"/>
      <c r="CB73" s="47">
        <v>0</v>
      </c>
      <c r="CC73" s="33">
        <f t="shared" si="24"/>
        <v>0</v>
      </c>
      <c r="CD73" s="47"/>
      <c r="CE73" s="11"/>
      <c r="CF73" s="33">
        <f t="shared" si="25"/>
        <v>0</v>
      </c>
      <c r="CG73" s="47">
        <v>0</v>
      </c>
      <c r="CH73" s="42">
        <v>0</v>
      </c>
      <c r="CI73" s="33">
        <f t="shared" si="26"/>
        <v>0</v>
      </c>
      <c r="CJ73" s="47"/>
      <c r="CK73" s="38">
        <v>0</v>
      </c>
      <c r="CL73" s="33">
        <f t="shared" si="27"/>
        <v>0</v>
      </c>
      <c r="CM73" s="47"/>
      <c r="CN73" s="47">
        <v>0</v>
      </c>
      <c r="CO73" s="33">
        <f t="shared" si="28"/>
        <v>0</v>
      </c>
      <c r="CP73" s="47"/>
      <c r="CQ73" s="47">
        <v>0</v>
      </c>
      <c r="CR73" s="33">
        <f t="shared" si="29"/>
        <v>0</v>
      </c>
      <c r="CS73" s="47"/>
      <c r="CT73" s="38">
        <v>0</v>
      </c>
      <c r="CU73" s="33">
        <f t="shared" si="30"/>
        <v>0</v>
      </c>
      <c r="CV73" s="47"/>
      <c r="CW73" s="42">
        <v>0</v>
      </c>
      <c r="CX73" s="33">
        <f t="shared" si="31"/>
        <v>0</v>
      </c>
      <c r="CY73" s="47"/>
      <c r="CZ73" s="42">
        <v>0</v>
      </c>
      <c r="DA73" s="33">
        <f t="shared" si="32"/>
        <v>0</v>
      </c>
      <c r="DB73" s="47"/>
      <c r="DC73" s="47">
        <v>200</v>
      </c>
      <c r="DD73" s="33">
        <f t="shared" si="33"/>
        <v>16.666666666666668</v>
      </c>
      <c r="DE73" s="47"/>
      <c r="DF73" s="47"/>
      <c r="DG73" s="12">
        <f t="shared" si="60"/>
        <v>15531.08</v>
      </c>
      <c r="DH73" s="42">
        <v>0</v>
      </c>
      <c r="DI73" s="33">
        <f t="shared" si="34"/>
        <v>0</v>
      </c>
      <c r="DJ73" s="47">
        <v>0</v>
      </c>
      <c r="DK73" s="47">
        <v>0</v>
      </c>
      <c r="DL73" s="33">
        <f t="shared" si="35"/>
        <v>0</v>
      </c>
      <c r="DM73" s="47"/>
      <c r="DN73" s="42">
        <v>0</v>
      </c>
      <c r="DO73" s="33">
        <f t="shared" si="36"/>
        <v>0</v>
      </c>
      <c r="DP73" s="47">
        <v>0</v>
      </c>
      <c r="DQ73" s="47">
        <v>0</v>
      </c>
      <c r="DR73" s="33">
        <f t="shared" si="37"/>
        <v>0</v>
      </c>
      <c r="DS73" s="47"/>
      <c r="DT73" s="42">
        <v>0</v>
      </c>
      <c r="DU73" s="33">
        <f t="shared" si="38"/>
        <v>0</v>
      </c>
      <c r="DV73" s="47">
        <v>0</v>
      </c>
      <c r="DW73" s="47">
        <v>780</v>
      </c>
      <c r="DX73" s="33">
        <f t="shared" si="39"/>
        <v>65</v>
      </c>
      <c r="DY73" s="47"/>
      <c r="DZ73" s="47"/>
      <c r="EA73" s="12">
        <f t="shared" si="61"/>
        <v>780</v>
      </c>
      <c r="ED73" s="14"/>
      <c r="EF73" s="14"/>
      <c r="EG73" s="14"/>
      <c r="EI73" s="14"/>
    </row>
    <row r="74" spans="1:139" s="15" customFormat="1" ht="20.25" customHeight="1">
      <c r="A74" s="21">
        <v>65</v>
      </c>
      <c r="B74" s="45" t="s">
        <v>120</v>
      </c>
      <c r="C74" s="38">
        <v>2921.7</v>
      </c>
      <c r="D74" s="42">
        <v>0</v>
      </c>
      <c r="E74" s="25">
        <f t="shared" ref="E74:E82" si="63">DG74+EA74-DW74</f>
        <v>15082.2</v>
      </c>
      <c r="F74" s="33">
        <f t="shared" si="40"/>
        <v>1256.8500000000001</v>
      </c>
      <c r="G74" s="12" t="e">
        <f>#REF!+#REF!-DY74</f>
        <v>#REF!</v>
      </c>
      <c r="H74" s="12" t="e">
        <f t="shared" si="41"/>
        <v>#REF!</v>
      </c>
      <c r="I74" s="12" t="e">
        <f t="shared" si="42"/>
        <v>#REF!</v>
      </c>
      <c r="J74" s="12">
        <f t="shared" ref="J74:J81" si="64">T74+Y74+AD74+AI74+AN74+AS74+BK74+BS74+BV74+BY74+CB74+CE74+CK74+CN74+CT74+CW74+DC74</f>
        <v>2458.6</v>
      </c>
      <c r="K74" s="33">
        <f t="shared" ref="K74:K81" si="65">J74/12*1</f>
        <v>204.88333333333333</v>
      </c>
      <c r="L74" s="12">
        <f t="shared" si="43"/>
        <v>0</v>
      </c>
      <c r="M74" s="12">
        <f t="shared" si="44"/>
        <v>0</v>
      </c>
      <c r="N74" s="12">
        <f t="shared" si="45"/>
        <v>0</v>
      </c>
      <c r="O74" s="20">
        <f t="shared" ref="O74:O81" si="66">T74+AD74</f>
        <v>1363.2</v>
      </c>
      <c r="P74" s="33">
        <f t="shared" ref="P74:P81" si="67">O74/12*1</f>
        <v>113.60000000000001</v>
      </c>
      <c r="Q74" s="20">
        <f t="shared" ref="Q74:Q81" si="68">V74+AF74</f>
        <v>0</v>
      </c>
      <c r="R74" s="12">
        <f t="shared" si="46"/>
        <v>0</v>
      </c>
      <c r="S74" s="11">
        <f t="shared" si="47"/>
        <v>0</v>
      </c>
      <c r="T74" s="47">
        <v>0</v>
      </c>
      <c r="U74" s="33">
        <f t="shared" ref="U74:U81" si="69">T74/12*1</f>
        <v>0</v>
      </c>
      <c r="V74" s="47"/>
      <c r="W74" s="12" t="e">
        <f t="shared" si="48"/>
        <v>#DIV/0!</v>
      </c>
      <c r="X74" s="11" t="e">
        <f t="shared" si="49"/>
        <v>#DIV/0!</v>
      </c>
      <c r="Y74" s="47">
        <v>783.4</v>
      </c>
      <c r="Z74" s="33">
        <f t="shared" ref="Z74:Z81" si="70">Y74/12*1</f>
        <v>65.283333333333331</v>
      </c>
      <c r="AA74" s="47"/>
      <c r="AB74" s="12">
        <f t="shared" si="50"/>
        <v>0</v>
      </c>
      <c r="AC74" s="11">
        <f t="shared" si="51"/>
        <v>0</v>
      </c>
      <c r="AD74" s="47">
        <v>1363.2</v>
      </c>
      <c r="AE74" s="33">
        <f t="shared" ref="AE74:AE81" si="71">AD74/12*1</f>
        <v>113.60000000000001</v>
      </c>
      <c r="AF74" s="47"/>
      <c r="AG74" s="12">
        <f t="shared" si="52"/>
        <v>0</v>
      </c>
      <c r="AH74" s="11">
        <f t="shared" si="53"/>
        <v>0</v>
      </c>
      <c r="AI74" s="47">
        <v>12</v>
      </c>
      <c r="AJ74" s="33">
        <f t="shared" ref="AJ74:AJ81" si="72">AI74/12*1</f>
        <v>1</v>
      </c>
      <c r="AK74" s="47"/>
      <c r="AL74" s="12">
        <f t="shared" si="54"/>
        <v>0</v>
      </c>
      <c r="AM74" s="11">
        <f t="shared" si="55"/>
        <v>0</v>
      </c>
      <c r="AN74" s="47"/>
      <c r="AO74" s="33">
        <f t="shared" ref="AO74:AO81" si="73">AN74/12*1</f>
        <v>0</v>
      </c>
      <c r="AP74" s="47"/>
      <c r="AQ74" s="12" t="e">
        <f t="shared" si="56"/>
        <v>#DIV/0!</v>
      </c>
      <c r="AR74" s="11" t="e">
        <f t="shared" si="57"/>
        <v>#DIV/0!</v>
      </c>
      <c r="AS74" s="38">
        <v>0</v>
      </c>
      <c r="AT74" s="33">
        <f t="shared" ref="AT74:AT81" si="74">AS74/12*1</f>
        <v>0</v>
      </c>
      <c r="AU74" s="47">
        <v>0</v>
      </c>
      <c r="AV74" s="38">
        <v>0</v>
      </c>
      <c r="AW74" s="33">
        <f t="shared" ref="AW74:AW81" si="75">AV74/12*1</f>
        <v>0</v>
      </c>
      <c r="AX74" s="47"/>
      <c r="AY74" s="48">
        <v>12623.6</v>
      </c>
      <c r="AZ74" s="33">
        <f t="shared" ref="AZ74:AZ81" si="76">AY74/12*1</f>
        <v>1051.9666666666667</v>
      </c>
      <c r="BA74" s="47"/>
      <c r="BB74" s="38">
        <v>0</v>
      </c>
      <c r="BC74" s="33">
        <f t="shared" ref="BC74:BC81" si="77">BB74/12*1</f>
        <v>0</v>
      </c>
      <c r="BD74" s="23"/>
      <c r="BE74" s="42">
        <v>0</v>
      </c>
      <c r="BF74" s="33">
        <f t="shared" ref="BF74:BF81" si="78">BE74/12*1</f>
        <v>0</v>
      </c>
      <c r="BG74" s="47"/>
      <c r="BH74" s="38">
        <v>0</v>
      </c>
      <c r="BI74" s="33">
        <f t="shared" ref="BI74:BI81" si="79">BH74/12*1</f>
        <v>0</v>
      </c>
      <c r="BJ74" s="47">
        <v>0</v>
      </c>
      <c r="BK74" s="38">
        <v>0</v>
      </c>
      <c r="BL74" s="33">
        <f t="shared" ref="BL74:BL81" si="80">BK74/12*1</f>
        <v>0</v>
      </c>
      <c r="BM74" s="47">
        <v>0</v>
      </c>
      <c r="BN74" s="20">
        <f t="shared" ref="BN74:BN81" si="81">BS74+BV74+BY74+CB74</f>
        <v>300</v>
      </c>
      <c r="BO74" s="33">
        <f t="shared" ref="BO74:BO81" si="82">BN74/12*1</f>
        <v>25</v>
      </c>
      <c r="BP74" s="20">
        <f t="shared" ref="BP74:BP81" si="83">BU74+BX74+CA74+CD74</f>
        <v>0</v>
      </c>
      <c r="BQ74" s="12">
        <f t="shared" si="58"/>
        <v>0</v>
      </c>
      <c r="BR74" s="11">
        <f t="shared" si="59"/>
        <v>0</v>
      </c>
      <c r="BS74" s="47">
        <v>240</v>
      </c>
      <c r="BT74" s="33">
        <f t="shared" ref="BT74:BT81" si="84">BS74/12*1</f>
        <v>20</v>
      </c>
      <c r="BU74" s="47"/>
      <c r="BV74" s="47">
        <v>60</v>
      </c>
      <c r="BW74" s="33">
        <f t="shared" ref="BW74:BW81" si="85">BV74/12*1</f>
        <v>5</v>
      </c>
      <c r="BX74" s="47"/>
      <c r="BY74" s="42">
        <v>0</v>
      </c>
      <c r="BZ74" s="33">
        <f t="shared" ref="BZ74:BZ81" si="86">BY74/12*1</f>
        <v>0</v>
      </c>
      <c r="CA74" s="47"/>
      <c r="CB74" s="47">
        <v>0</v>
      </c>
      <c r="CC74" s="33">
        <f t="shared" ref="CC74:CC81" si="87">CB74/12*1</f>
        <v>0</v>
      </c>
      <c r="CD74" s="47"/>
      <c r="CE74" s="19"/>
      <c r="CF74" s="33">
        <f t="shared" ref="CF74:CF81" si="88">CE74/12*1</f>
        <v>0</v>
      </c>
      <c r="CG74" s="47">
        <v>0</v>
      </c>
      <c r="CH74" s="42">
        <v>0</v>
      </c>
      <c r="CI74" s="33">
        <f t="shared" ref="CI74:CI81" si="89">CH74/12*1</f>
        <v>0</v>
      </c>
      <c r="CJ74" s="47"/>
      <c r="CK74" s="38">
        <v>0</v>
      </c>
      <c r="CL74" s="33">
        <f t="shared" ref="CL74:CL81" si="90">CK74/12*1</f>
        <v>0</v>
      </c>
      <c r="CM74" s="47"/>
      <c r="CN74" s="47">
        <v>0</v>
      </c>
      <c r="CO74" s="33">
        <f t="shared" ref="CO74:CO81" si="91">CN74/12*1</f>
        <v>0</v>
      </c>
      <c r="CP74" s="47"/>
      <c r="CQ74" s="47">
        <v>0</v>
      </c>
      <c r="CR74" s="33">
        <f t="shared" ref="CR74:CR81" si="92">CQ74/12*1</f>
        <v>0</v>
      </c>
      <c r="CS74" s="47"/>
      <c r="CT74" s="38">
        <v>0</v>
      </c>
      <c r="CU74" s="33">
        <f t="shared" ref="CU74:CU81" si="93">CT74/12*1</f>
        <v>0</v>
      </c>
      <c r="CV74" s="47"/>
      <c r="CW74" s="42">
        <v>0</v>
      </c>
      <c r="CX74" s="33">
        <f t="shared" ref="CX74:CX81" si="94">CW74/12*1</f>
        <v>0</v>
      </c>
      <c r="CY74" s="47"/>
      <c r="CZ74" s="42">
        <v>0</v>
      </c>
      <c r="DA74" s="33">
        <f t="shared" ref="DA74:DA81" si="95">CZ74/12*1</f>
        <v>0</v>
      </c>
      <c r="DB74" s="47"/>
      <c r="DC74" s="47">
        <v>0</v>
      </c>
      <c r="DD74" s="33">
        <f t="shared" ref="DD74:DD81" si="96">DC74/12*1</f>
        <v>0</v>
      </c>
      <c r="DE74" s="47"/>
      <c r="DF74" s="47"/>
      <c r="DG74" s="20">
        <f t="shared" si="60"/>
        <v>15082.2</v>
      </c>
      <c r="DH74" s="42">
        <v>0</v>
      </c>
      <c r="DI74" s="33">
        <f t="shared" ref="DI74:DI81" si="97">DH74/12*1</f>
        <v>0</v>
      </c>
      <c r="DJ74" s="47">
        <v>0</v>
      </c>
      <c r="DK74" s="47">
        <v>0</v>
      </c>
      <c r="DL74" s="33">
        <f t="shared" ref="DL74:DL81" si="98">DK74/12*1</f>
        <v>0</v>
      </c>
      <c r="DM74" s="47"/>
      <c r="DN74" s="42">
        <v>0</v>
      </c>
      <c r="DO74" s="33">
        <f t="shared" ref="DO74:DO81" si="99">DN74/12*1</f>
        <v>0</v>
      </c>
      <c r="DP74" s="47">
        <v>0</v>
      </c>
      <c r="DQ74" s="47">
        <v>0</v>
      </c>
      <c r="DR74" s="33">
        <f t="shared" ref="DR74:DR81" si="100">DQ74/12*1</f>
        <v>0</v>
      </c>
      <c r="DS74" s="47"/>
      <c r="DT74" s="42">
        <v>0</v>
      </c>
      <c r="DU74" s="33">
        <f t="shared" ref="DU74:DU81" si="101">DT74/12*1</f>
        <v>0</v>
      </c>
      <c r="DV74" s="47">
        <v>0</v>
      </c>
      <c r="DW74" s="47">
        <v>800</v>
      </c>
      <c r="DX74" s="33">
        <f t="shared" ref="DX74:DX81" si="102">DW74/12*1</f>
        <v>66.666666666666671</v>
      </c>
      <c r="DY74" s="47"/>
      <c r="DZ74" s="47"/>
      <c r="EA74" s="20">
        <f t="shared" si="61"/>
        <v>800</v>
      </c>
      <c r="ED74" s="14"/>
      <c r="EF74" s="14"/>
      <c r="EG74" s="14"/>
      <c r="EI74" s="14"/>
    </row>
    <row r="75" spans="1:139" s="15" customFormat="1" ht="20.25" customHeight="1">
      <c r="A75" s="21">
        <v>66</v>
      </c>
      <c r="B75" s="45" t="s">
        <v>121</v>
      </c>
      <c r="C75" s="42">
        <v>17914.8</v>
      </c>
      <c r="D75" s="42">
        <v>0</v>
      </c>
      <c r="E75" s="25">
        <f t="shared" si="63"/>
        <v>10417.9</v>
      </c>
      <c r="F75" s="33">
        <f t="shared" ref="F75:F81" si="103">E75/12*1</f>
        <v>868.1583333333333</v>
      </c>
      <c r="G75" s="12" t="e">
        <f>#REF!+#REF!-DY75</f>
        <v>#REF!</v>
      </c>
      <c r="H75" s="12" t="e">
        <f t="shared" ref="H75:H82" si="104">G75/F75*100</f>
        <v>#REF!</v>
      </c>
      <c r="I75" s="12" t="e">
        <f t="shared" ref="I75:I82" si="105">G75/E75*100</f>
        <v>#REF!</v>
      </c>
      <c r="J75" s="12">
        <f t="shared" si="64"/>
        <v>3415.1</v>
      </c>
      <c r="K75" s="33">
        <f t="shared" si="65"/>
        <v>284.59166666666664</v>
      </c>
      <c r="L75" s="12">
        <f t="shared" ref="L75:L81" si="106">V75+AA75+AF75+AK75+AP75+AU75+BM75+BU75+BX75+CA75+CD75+CG75+CM75+CP75+CV75+CY75+DE75</f>
        <v>0</v>
      </c>
      <c r="M75" s="12">
        <f t="shared" ref="M75:M82" si="107">L75/K75*100</f>
        <v>0</v>
      </c>
      <c r="N75" s="12">
        <f t="shared" ref="N75:N82" si="108">L75/J75*100</f>
        <v>0</v>
      </c>
      <c r="O75" s="20">
        <f t="shared" si="66"/>
        <v>639.69999999999993</v>
      </c>
      <c r="P75" s="33">
        <f t="shared" si="67"/>
        <v>53.30833333333333</v>
      </c>
      <c r="Q75" s="20">
        <f t="shared" si="68"/>
        <v>0</v>
      </c>
      <c r="R75" s="12">
        <f t="shared" ref="R75:R82" si="109">Q75/P75*100</f>
        <v>0</v>
      </c>
      <c r="S75" s="11">
        <f t="shared" ref="S75:S82" si="110">Q75/O75*100</f>
        <v>0</v>
      </c>
      <c r="T75" s="47">
        <v>5.8</v>
      </c>
      <c r="U75" s="33">
        <f t="shared" si="69"/>
        <v>0.48333333333333334</v>
      </c>
      <c r="V75" s="47"/>
      <c r="W75" s="12">
        <f t="shared" ref="W75:W82" si="111">V75/U75*100</f>
        <v>0</v>
      </c>
      <c r="X75" s="11">
        <f t="shared" ref="X75:X82" si="112">V75/T75*100</f>
        <v>0</v>
      </c>
      <c r="Y75" s="47">
        <v>1355.4</v>
      </c>
      <c r="Z75" s="33">
        <f t="shared" si="70"/>
        <v>112.95</v>
      </c>
      <c r="AA75" s="47"/>
      <c r="AB75" s="12">
        <f t="shared" ref="AB75:AB82" si="113">AA75/Z75*100</f>
        <v>0</v>
      </c>
      <c r="AC75" s="11">
        <f t="shared" ref="AC75:AC82" si="114">AA75/Y75*100</f>
        <v>0</v>
      </c>
      <c r="AD75" s="47">
        <v>633.9</v>
      </c>
      <c r="AE75" s="33">
        <f t="shared" si="71"/>
        <v>52.824999999999996</v>
      </c>
      <c r="AF75" s="47"/>
      <c r="AG75" s="12">
        <f t="shared" ref="AG75:AG82" si="115">AF75/AE75*100</f>
        <v>0</v>
      </c>
      <c r="AH75" s="11">
        <f t="shared" ref="AH75:AH82" si="116">AF75/AD75*100</f>
        <v>0</v>
      </c>
      <c r="AI75" s="47">
        <v>20</v>
      </c>
      <c r="AJ75" s="33">
        <f t="shared" si="72"/>
        <v>1.6666666666666667</v>
      </c>
      <c r="AK75" s="47"/>
      <c r="AL75" s="12">
        <f t="shared" ref="AL75:AL82" si="117">AK75/AJ75*100</f>
        <v>0</v>
      </c>
      <c r="AM75" s="11">
        <f t="shared" ref="AM75:AM82" si="118">AK75/AI75*100</f>
        <v>0</v>
      </c>
      <c r="AN75" s="47"/>
      <c r="AO75" s="33">
        <f t="shared" si="73"/>
        <v>0</v>
      </c>
      <c r="AP75" s="47"/>
      <c r="AQ75" s="12" t="e">
        <f t="shared" ref="AQ75:AQ82" si="119">AP75/AO75*100</f>
        <v>#DIV/0!</v>
      </c>
      <c r="AR75" s="11" t="e">
        <f t="shared" ref="AR75:AR82" si="120">AP75/AN75*100</f>
        <v>#DIV/0!</v>
      </c>
      <c r="AS75" s="38">
        <v>0</v>
      </c>
      <c r="AT75" s="33">
        <f t="shared" si="74"/>
        <v>0</v>
      </c>
      <c r="AU75" s="47">
        <v>0</v>
      </c>
      <c r="AV75" s="38">
        <v>0</v>
      </c>
      <c r="AW75" s="33">
        <f t="shared" si="75"/>
        <v>0</v>
      </c>
      <c r="AX75" s="47"/>
      <c r="AY75" s="48">
        <v>7002.8</v>
      </c>
      <c r="AZ75" s="33">
        <f t="shared" si="76"/>
        <v>583.56666666666672</v>
      </c>
      <c r="BA75" s="47"/>
      <c r="BB75" s="38">
        <v>0</v>
      </c>
      <c r="BC75" s="33">
        <f t="shared" si="77"/>
        <v>0</v>
      </c>
      <c r="BD75" s="23"/>
      <c r="BE75" s="42">
        <v>0</v>
      </c>
      <c r="BF75" s="33">
        <f t="shared" si="78"/>
        <v>0</v>
      </c>
      <c r="BG75" s="47"/>
      <c r="BH75" s="38">
        <v>0</v>
      </c>
      <c r="BI75" s="33">
        <f t="shared" si="79"/>
        <v>0</v>
      </c>
      <c r="BJ75" s="47">
        <v>0</v>
      </c>
      <c r="BK75" s="38">
        <v>0</v>
      </c>
      <c r="BL75" s="33">
        <f t="shared" si="80"/>
        <v>0</v>
      </c>
      <c r="BM75" s="47">
        <v>0</v>
      </c>
      <c r="BN75" s="20">
        <f t="shared" si="81"/>
        <v>700</v>
      </c>
      <c r="BO75" s="33">
        <f t="shared" si="82"/>
        <v>58.333333333333336</v>
      </c>
      <c r="BP75" s="20">
        <f t="shared" si="83"/>
        <v>0</v>
      </c>
      <c r="BQ75" s="12">
        <f t="shared" ref="BQ75:BQ82" si="121">BP75/BO75*100</f>
        <v>0</v>
      </c>
      <c r="BR75" s="11">
        <f t="shared" ref="BR75:BR82" si="122">BP75/BN75*100</f>
        <v>0</v>
      </c>
      <c r="BS75" s="47">
        <v>700</v>
      </c>
      <c r="BT75" s="33">
        <f t="shared" si="84"/>
        <v>58.333333333333336</v>
      </c>
      <c r="BU75" s="47"/>
      <c r="BV75" s="47">
        <v>0</v>
      </c>
      <c r="BW75" s="33">
        <f t="shared" si="85"/>
        <v>0</v>
      </c>
      <c r="BX75" s="47"/>
      <c r="BY75" s="42">
        <v>0</v>
      </c>
      <c r="BZ75" s="33">
        <f t="shared" si="86"/>
        <v>0</v>
      </c>
      <c r="CA75" s="47"/>
      <c r="CB75" s="47">
        <v>0</v>
      </c>
      <c r="CC75" s="33">
        <f t="shared" si="87"/>
        <v>0</v>
      </c>
      <c r="CD75" s="47"/>
      <c r="CE75" s="19"/>
      <c r="CF75" s="33">
        <f t="shared" si="88"/>
        <v>0</v>
      </c>
      <c r="CG75" s="47">
        <v>0</v>
      </c>
      <c r="CH75" s="42">
        <v>0</v>
      </c>
      <c r="CI75" s="33">
        <f t="shared" si="89"/>
        <v>0</v>
      </c>
      <c r="CJ75" s="47"/>
      <c r="CK75" s="38">
        <v>0</v>
      </c>
      <c r="CL75" s="33">
        <f t="shared" si="90"/>
        <v>0</v>
      </c>
      <c r="CM75" s="47"/>
      <c r="CN75" s="47">
        <v>0</v>
      </c>
      <c r="CO75" s="33">
        <f t="shared" si="91"/>
        <v>0</v>
      </c>
      <c r="CP75" s="47"/>
      <c r="CQ75" s="47">
        <v>0</v>
      </c>
      <c r="CR75" s="33">
        <f t="shared" si="92"/>
        <v>0</v>
      </c>
      <c r="CS75" s="47"/>
      <c r="CT75" s="38">
        <v>0</v>
      </c>
      <c r="CU75" s="33">
        <f t="shared" si="93"/>
        <v>0</v>
      </c>
      <c r="CV75" s="47"/>
      <c r="CW75" s="42">
        <v>0</v>
      </c>
      <c r="CX75" s="33">
        <f t="shared" si="94"/>
        <v>0</v>
      </c>
      <c r="CY75" s="47"/>
      <c r="CZ75" s="42">
        <v>0</v>
      </c>
      <c r="DA75" s="33">
        <f t="shared" si="95"/>
        <v>0</v>
      </c>
      <c r="DB75" s="47"/>
      <c r="DC75" s="47">
        <v>700</v>
      </c>
      <c r="DD75" s="33">
        <f t="shared" si="96"/>
        <v>58.333333333333336</v>
      </c>
      <c r="DE75" s="47"/>
      <c r="DF75" s="47"/>
      <c r="DG75" s="20">
        <f t="shared" ref="DG75:DG81" si="123">T75+Y75+AD75+AI75+AN75+AS75+AV75+AY75+BB75+BE75+BH75+BK75+BS75+BV75+BY75+CB75+CE75+CH75+CK75+CN75+CT75+CW75+CZ75+DC75</f>
        <v>10417.9</v>
      </c>
      <c r="DH75" s="42">
        <v>0</v>
      </c>
      <c r="DI75" s="33">
        <f t="shared" si="97"/>
        <v>0</v>
      </c>
      <c r="DJ75" s="47">
        <v>0</v>
      </c>
      <c r="DK75" s="47">
        <v>0</v>
      </c>
      <c r="DL75" s="33">
        <f t="shared" si="98"/>
        <v>0</v>
      </c>
      <c r="DM75" s="47"/>
      <c r="DN75" s="42">
        <v>0</v>
      </c>
      <c r="DO75" s="33">
        <f t="shared" si="99"/>
        <v>0</v>
      </c>
      <c r="DP75" s="47">
        <v>0</v>
      </c>
      <c r="DQ75" s="47">
        <v>0</v>
      </c>
      <c r="DR75" s="33">
        <f t="shared" si="100"/>
        <v>0</v>
      </c>
      <c r="DS75" s="47"/>
      <c r="DT75" s="42">
        <v>0</v>
      </c>
      <c r="DU75" s="33">
        <f t="shared" si="101"/>
        <v>0</v>
      </c>
      <c r="DV75" s="47">
        <v>0</v>
      </c>
      <c r="DW75" s="47">
        <v>540</v>
      </c>
      <c r="DX75" s="33">
        <f t="shared" si="102"/>
        <v>45</v>
      </c>
      <c r="DY75" s="47"/>
      <c r="DZ75" s="47"/>
      <c r="EA75" s="20">
        <f t="shared" ref="EA75:EA81" si="124">DH75+DK75+DN75+DQ75+DT75+DW75</f>
        <v>540</v>
      </c>
      <c r="ED75" s="14"/>
      <c r="EF75" s="14"/>
      <c r="EG75" s="14"/>
      <c r="EI75" s="14"/>
    </row>
    <row r="76" spans="1:139" s="15" customFormat="1" ht="20.25" customHeight="1">
      <c r="A76" s="21">
        <v>67</v>
      </c>
      <c r="B76" s="45" t="s">
        <v>122</v>
      </c>
      <c r="C76" s="38">
        <v>1774.4</v>
      </c>
      <c r="D76" s="42">
        <v>0</v>
      </c>
      <c r="E76" s="25">
        <f t="shared" si="63"/>
        <v>5480.5</v>
      </c>
      <c r="F76" s="33">
        <f t="shared" si="103"/>
        <v>456.70833333333331</v>
      </c>
      <c r="G76" s="12" t="e">
        <f>#REF!+#REF!-DY76</f>
        <v>#REF!</v>
      </c>
      <c r="H76" s="12" t="e">
        <f t="shared" si="104"/>
        <v>#REF!</v>
      </c>
      <c r="I76" s="12" t="e">
        <f t="shared" si="105"/>
        <v>#REF!</v>
      </c>
      <c r="J76" s="12">
        <f t="shared" si="64"/>
        <v>1980.5</v>
      </c>
      <c r="K76" s="33">
        <f t="shared" si="65"/>
        <v>165.04166666666666</v>
      </c>
      <c r="L76" s="12">
        <f t="shared" si="106"/>
        <v>0</v>
      </c>
      <c r="M76" s="12">
        <f t="shared" si="107"/>
        <v>0</v>
      </c>
      <c r="N76" s="12">
        <f t="shared" si="108"/>
        <v>0</v>
      </c>
      <c r="O76" s="20">
        <f t="shared" si="66"/>
        <v>393.5</v>
      </c>
      <c r="P76" s="33">
        <f t="shared" si="67"/>
        <v>32.791666666666664</v>
      </c>
      <c r="Q76" s="20">
        <f t="shared" si="68"/>
        <v>0</v>
      </c>
      <c r="R76" s="12">
        <f t="shared" si="109"/>
        <v>0</v>
      </c>
      <c r="S76" s="11">
        <f t="shared" si="110"/>
        <v>0</v>
      </c>
      <c r="T76" s="47">
        <v>4.5</v>
      </c>
      <c r="U76" s="33">
        <f t="shared" si="69"/>
        <v>0.375</v>
      </c>
      <c r="V76" s="47"/>
      <c r="W76" s="12">
        <f t="shared" si="111"/>
        <v>0</v>
      </c>
      <c r="X76" s="11">
        <f t="shared" si="112"/>
        <v>0</v>
      </c>
      <c r="Y76" s="47">
        <v>1337</v>
      </c>
      <c r="Z76" s="33">
        <f t="shared" si="70"/>
        <v>111.41666666666667</v>
      </c>
      <c r="AA76" s="47"/>
      <c r="AB76" s="12">
        <f t="shared" si="113"/>
        <v>0</v>
      </c>
      <c r="AC76" s="11">
        <f t="shared" si="114"/>
        <v>0</v>
      </c>
      <c r="AD76" s="47">
        <v>389</v>
      </c>
      <c r="AE76" s="33">
        <f t="shared" si="71"/>
        <v>32.416666666666664</v>
      </c>
      <c r="AF76" s="47"/>
      <c r="AG76" s="12">
        <f t="shared" si="115"/>
        <v>0</v>
      </c>
      <c r="AH76" s="11">
        <f t="shared" si="116"/>
        <v>0</v>
      </c>
      <c r="AI76" s="47">
        <v>0</v>
      </c>
      <c r="AJ76" s="33">
        <f t="shared" si="72"/>
        <v>0</v>
      </c>
      <c r="AK76" s="47"/>
      <c r="AL76" s="12" t="e">
        <f t="shared" si="117"/>
        <v>#DIV/0!</v>
      </c>
      <c r="AM76" s="11" t="e">
        <f t="shared" si="118"/>
        <v>#DIV/0!</v>
      </c>
      <c r="AN76" s="47"/>
      <c r="AO76" s="33">
        <f t="shared" si="73"/>
        <v>0</v>
      </c>
      <c r="AP76" s="47"/>
      <c r="AQ76" s="12" t="e">
        <f t="shared" si="119"/>
        <v>#DIV/0!</v>
      </c>
      <c r="AR76" s="11" t="e">
        <f t="shared" si="120"/>
        <v>#DIV/0!</v>
      </c>
      <c r="AS76" s="38">
        <v>0</v>
      </c>
      <c r="AT76" s="33">
        <f t="shared" si="74"/>
        <v>0</v>
      </c>
      <c r="AU76" s="47">
        <v>0</v>
      </c>
      <c r="AV76" s="38">
        <v>0</v>
      </c>
      <c r="AW76" s="33">
        <f t="shared" si="75"/>
        <v>0</v>
      </c>
      <c r="AX76" s="47"/>
      <c r="AY76" s="48">
        <v>3500</v>
      </c>
      <c r="AZ76" s="33">
        <f t="shared" si="76"/>
        <v>291.66666666666669</v>
      </c>
      <c r="BA76" s="47"/>
      <c r="BB76" s="38">
        <v>0</v>
      </c>
      <c r="BC76" s="33">
        <f t="shared" si="77"/>
        <v>0</v>
      </c>
      <c r="BD76" s="23"/>
      <c r="BE76" s="42">
        <v>0</v>
      </c>
      <c r="BF76" s="33">
        <f t="shared" si="78"/>
        <v>0</v>
      </c>
      <c r="BG76" s="47"/>
      <c r="BH76" s="38">
        <v>0</v>
      </c>
      <c r="BI76" s="33">
        <f t="shared" si="79"/>
        <v>0</v>
      </c>
      <c r="BJ76" s="47">
        <v>0</v>
      </c>
      <c r="BK76" s="38">
        <v>0</v>
      </c>
      <c r="BL76" s="33">
        <f t="shared" si="80"/>
        <v>0</v>
      </c>
      <c r="BM76" s="47">
        <v>0</v>
      </c>
      <c r="BN76" s="20">
        <f t="shared" si="81"/>
        <v>250</v>
      </c>
      <c r="BO76" s="33">
        <f t="shared" si="82"/>
        <v>20.833333333333332</v>
      </c>
      <c r="BP76" s="20">
        <f t="shared" si="83"/>
        <v>0</v>
      </c>
      <c r="BQ76" s="12">
        <f t="shared" si="121"/>
        <v>0</v>
      </c>
      <c r="BR76" s="11">
        <f t="shared" si="122"/>
        <v>0</v>
      </c>
      <c r="BS76" s="47">
        <v>250</v>
      </c>
      <c r="BT76" s="33">
        <f t="shared" si="84"/>
        <v>20.833333333333332</v>
      </c>
      <c r="BU76" s="47"/>
      <c r="BV76" s="47">
        <v>0</v>
      </c>
      <c r="BW76" s="33">
        <f t="shared" si="85"/>
        <v>0</v>
      </c>
      <c r="BX76" s="47"/>
      <c r="BY76" s="42">
        <v>0</v>
      </c>
      <c r="BZ76" s="33">
        <f t="shared" si="86"/>
        <v>0</v>
      </c>
      <c r="CA76" s="47"/>
      <c r="CB76" s="47">
        <v>0</v>
      </c>
      <c r="CC76" s="33">
        <f t="shared" si="87"/>
        <v>0</v>
      </c>
      <c r="CD76" s="47"/>
      <c r="CE76" s="19"/>
      <c r="CF76" s="33">
        <f t="shared" si="88"/>
        <v>0</v>
      </c>
      <c r="CG76" s="47">
        <v>0</v>
      </c>
      <c r="CH76" s="42">
        <v>0</v>
      </c>
      <c r="CI76" s="33">
        <f t="shared" si="89"/>
        <v>0</v>
      </c>
      <c r="CJ76" s="47"/>
      <c r="CK76" s="38">
        <v>0</v>
      </c>
      <c r="CL76" s="33">
        <f t="shared" si="90"/>
        <v>0</v>
      </c>
      <c r="CM76" s="47"/>
      <c r="CN76" s="47">
        <v>0</v>
      </c>
      <c r="CO76" s="33">
        <f t="shared" si="91"/>
        <v>0</v>
      </c>
      <c r="CP76" s="47"/>
      <c r="CQ76" s="47">
        <v>0</v>
      </c>
      <c r="CR76" s="33">
        <f t="shared" si="92"/>
        <v>0</v>
      </c>
      <c r="CS76" s="47"/>
      <c r="CT76" s="38">
        <v>0</v>
      </c>
      <c r="CU76" s="33">
        <f t="shared" si="93"/>
        <v>0</v>
      </c>
      <c r="CV76" s="47"/>
      <c r="CW76" s="42">
        <v>0</v>
      </c>
      <c r="CX76" s="33">
        <f t="shared" si="94"/>
        <v>0</v>
      </c>
      <c r="CY76" s="47"/>
      <c r="CZ76" s="42">
        <v>0</v>
      </c>
      <c r="DA76" s="33">
        <f t="shared" si="95"/>
        <v>0</v>
      </c>
      <c r="DB76" s="47"/>
      <c r="DC76" s="47">
        <v>0</v>
      </c>
      <c r="DD76" s="33">
        <f t="shared" si="96"/>
        <v>0</v>
      </c>
      <c r="DE76" s="47"/>
      <c r="DF76" s="47"/>
      <c r="DG76" s="20">
        <f t="shared" si="123"/>
        <v>5480.5</v>
      </c>
      <c r="DH76" s="42">
        <v>0</v>
      </c>
      <c r="DI76" s="33">
        <f t="shared" si="97"/>
        <v>0</v>
      </c>
      <c r="DJ76" s="47">
        <v>0</v>
      </c>
      <c r="DK76" s="47">
        <v>0</v>
      </c>
      <c r="DL76" s="33">
        <f t="shared" si="98"/>
        <v>0</v>
      </c>
      <c r="DM76" s="47"/>
      <c r="DN76" s="42">
        <v>0</v>
      </c>
      <c r="DO76" s="33">
        <f t="shared" si="99"/>
        <v>0</v>
      </c>
      <c r="DP76" s="47">
        <v>0</v>
      </c>
      <c r="DQ76" s="47">
        <v>0</v>
      </c>
      <c r="DR76" s="33">
        <f t="shared" si="100"/>
        <v>0</v>
      </c>
      <c r="DS76" s="47"/>
      <c r="DT76" s="42">
        <v>0</v>
      </c>
      <c r="DU76" s="33">
        <f t="shared" si="101"/>
        <v>0</v>
      </c>
      <c r="DV76" s="47">
        <v>0</v>
      </c>
      <c r="DW76" s="47">
        <v>275</v>
      </c>
      <c r="DX76" s="33">
        <f t="shared" si="102"/>
        <v>22.916666666666668</v>
      </c>
      <c r="DY76" s="47"/>
      <c r="DZ76" s="47"/>
      <c r="EA76" s="20">
        <f t="shared" si="124"/>
        <v>275</v>
      </c>
      <c r="ED76" s="14"/>
      <c r="EF76" s="14"/>
      <c r="EG76" s="14"/>
      <c r="EI76" s="14"/>
    </row>
    <row r="77" spans="1:139" s="15" customFormat="1" ht="20.25" customHeight="1">
      <c r="A77" s="21">
        <v>68</v>
      </c>
      <c r="B77" s="45" t="s">
        <v>123</v>
      </c>
      <c r="C77" s="38">
        <v>392.6</v>
      </c>
      <c r="D77" s="42">
        <v>0</v>
      </c>
      <c r="E77" s="25">
        <f t="shared" si="63"/>
        <v>8781.4</v>
      </c>
      <c r="F77" s="33">
        <f t="shared" si="103"/>
        <v>731.7833333333333</v>
      </c>
      <c r="G77" s="12" t="e">
        <f>#REF!+#REF!-DY77</f>
        <v>#REF!</v>
      </c>
      <c r="H77" s="12" t="e">
        <f t="shared" si="104"/>
        <v>#REF!</v>
      </c>
      <c r="I77" s="12" t="e">
        <f t="shared" si="105"/>
        <v>#REF!</v>
      </c>
      <c r="J77" s="12">
        <f t="shared" si="64"/>
        <v>2899</v>
      </c>
      <c r="K77" s="33">
        <f t="shared" si="65"/>
        <v>241.58333333333334</v>
      </c>
      <c r="L77" s="12">
        <f t="shared" si="106"/>
        <v>0</v>
      </c>
      <c r="M77" s="12">
        <f t="shared" si="107"/>
        <v>0</v>
      </c>
      <c r="N77" s="12">
        <f t="shared" si="108"/>
        <v>0</v>
      </c>
      <c r="O77" s="20">
        <f t="shared" si="66"/>
        <v>1388.7</v>
      </c>
      <c r="P77" s="33">
        <f t="shared" si="67"/>
        <v>115.72500000000001</v>
      </c>
      <c r="Q77" s="20">
        <f t="shared" si="68"/>
        <v>0</v>
      </c>
      <c r="R77" s="12">
        <f t="shared" si="109"/>
        <v>0</v>
      </c>
      <c r="S77" s="11">
        <f t="shared" si="110"/>
        <v>0</v>
      </c>
      <c r="T77" s="47">
        <v>4.8</v>
      </c>
      <c r="U77" s="33">
        <f t="shared" si="69"/>
        <v>0.39999999999999997</v>
      </c>
      <c r="V77" s="47"/>
      <c r="W77" s="12">
        <f t="shared" si="111"/>
        <v>0</v>
      </c>
      <c r="X77" s="11">
        <f t="shared" si="112"/>
        <v>0</v>
      </c>
      <c r="Y77" s="47">
        <v>1260.3</v>
      </c>
      <c r="Z77" s="33">
        <f t="shared" si="70"/>
        <v>105.02499999999999</v>
      </c>
      <c r="AA77" s="47"/>
      <c r="AB77" s="12">
        <f t="shared" si="113"/>
        <v>0</v>
      </c>
      <c r="AC77" s="11">
        <f t="shared" si="114"/>
        <v>0</v>
      </c>
      <c r="AD77" s="47">
        <v>1383.9</v>
      </c>
      <c r="AE77" s="33">
        <f t="shared" si="71"/>
        <v>115.325</v>
      </c>
      <c r="AF77" s="47"/>
      <c r="AG77" s="12">
        <f t="shared" si="115"/>
        <v>0</v>
      </c>
      <c r="AH77" s="11">
        <f t="shared" si="116"/>
        <v>0</v>
      </c>
      <c r="AI77" s="47">
        <v>0</v>
      </c>
      <c r="AJ77" s="33">
        <f t="shared" si="72"/>
        <v>0</v>
      </c>
      <c r="AK77" s="47"/>
      <c r="AL77" s="12" t="e">
        <f t="shared" si="117"/>
        <v>#DIV/0!</v>
      </c>
      <c r="AM77" s="11" t="e">
        <f t="shared" si="118"/>
        <v>#DIV/0!</v>
      </c>
      <c r="AN77" s="47"/>
      <c r="AO77" s="33">
        <f t="shared" si="73"/>
        <v>0</v>
      </c>
      <c r="AP77" s="47"/>
      <c r="AQ77" s="12" t="e">
        <f t="shared" si="119"/>
        <v>#DIV/0!</v>
      </c>
      <c r="AR77" s="11" t="e">
        <f t="shared" si="120"/>
        <v>#DIV/0!</v>
      </c>
      <c r="AS77" s="38">
        <v>0</v>
      </c>
      <c r="AT77" s="33">
        <f t="shared" si="74"/>
        <v>0</v>
      </c>
      <c r="AU77" s="47">
        <v>0</v>
      </c>
      <c r="AV77" s="38">
        <v>0</v>
      </c>
      <c r="AW77" s="33">
        <f t="shared" si="75"/>
        <v>0</v>
      </c>
      <c r="AX77" s="47"/>
      <c r="AY77" s="48">
        <v>5882.4</v>
      </c>
      <c r="AZ77" s="33">
        <f t="shared" si="76"/>
        <v>490.2</v>
      </c>
      <c r="BA77" s="47"/>
      <c r="BB77" s="38">
        <v>0</v>
      </c>
      <c r="BC77" s="33">
        <f t="shared" si="77"/>
        <v>0</v>
      </c>
      <c r="BD77" s="23"/>
      <c r="BE77" s="42">
        <v>0</v>
      </c>
      <c r="BF77" s="33">
        <f t="shared" si="78"/>
        <v>0</v>
      </c>
      <c r="BG77" s="47"/>
      <c r="BH77" s="38">
        <v>0</v>
      </c>
      <c r="BI77" s="33">
        <f t="shared" si="79"/>
        <v>0</v>
      </c>
      <c r="BJ77" s="47">
        <v>0</v>
      </c>
      <c r="BK77" s="38">
        <v>0</v>
      </c>
      <c r="BL77" s="33">
        <f t="shared" si="80"/>
        <v>0</v>
      </c>
      <c r="BM77" s="47">
        <v>0</v>
      </c>
      <c r="BN77" s="20">
        <f t="shared" si="81"/>
        <v>250</v>
      </c>
      <c r="BO77" s="33">
        <f t="shared" si="82"/>
        <v>20.833333333333332</v>
      </c>
      <c r="BP77" s="20">
        <f t="shared" si="83"/>
        <v>0</v>
      </c>
      <c r="BQ77" s="12">
        <f t="shared" si="121"/>
        <v>0</v>
      </c>
      <c r="BR77" s="11">
        <f t="shared" si="122"/>
        <v>0</v>
      </c>
      <c r="BS77" s="47">
        <v>250</v>
      </c>
      <c r="BT77" s="33">
        <f t="shared" si="84"/>
        <v>20.833333333333332</v>
      </c>
      <c r="BU77" s="47"/>
      <c r="BV77" s="47">
        <v>0</v>
      </c>
      <c r="BW77" s="33">
        <f t="shared" si="85"/>
        <v>0</v>
      </c>
      <c r="BX77" s="47"/>
      <c r="BY77" s="42">
        <v>0</v>
      </c>
      <c r="BZ77" s="33">
        <f t="shared" si="86"/>
        <v>0</v>
      </c>
      <c r="CA77" s="47"/>
      <c r="CB77" s="47">
        <v>0</v>
      </c>
      <c r="CC77" s="33">
        <f t="shared" si="87"/>
        <v>0</v>
      </c>
      <c r="CD77" s="47"/>
      <c r="CE77" s="19"/>
      <c r="CF77" s="33">
        <f t="shared" si="88"/>
        <v>0</v>
      </c>
      <c r="CG77" s="47">
        <v>0</v>
      </c>
      <c r="CH77" s="42">
        <v>0</v>
      </c>
      <c r="CI77" s="33">
        <f t="shared" si="89"/>
        <v>0</v>
      </c>
      <c r="CJ77" s="47"/>
      <c r="CK77" s="38">
        <v>0</v>
      </c>
      <c r="CL77" s="33">
        <f t="shared" si="90"/>
        <v>0</v>
      </c>
      <c r="CM77" s="47"/>
      <c r="CN77" s="47">
        <v>0</v>
      </c>
      <c r="CO77" s="33">
        <f t="shared" si="91"/>
        <v>0</v>
      </c>
      <c r="CP77" s="47"/>
      <c r="CQ77" s="47">
        <v>0</v>
      </c>
      <c r="CR77" s="33">
        <f t="shared" si="92"/>
        <v>0</v>
      </c>
      <c r="CS77" s="47"/>
      <c r="CT77" s="38">
        <v>0</v>
      </c>
      <c r="CU77" s="33">
        <f t="shared" si="93"/>
        <v>0</v>
      </c>
      <c r="CV77" s="47"/>
      <c r="CW77" s="42">
        <v>0</v>
      </c>
      <c r="CX77" s="33">
        <f t="shared" si="94"/>
        <v>0</v>
      </c>
      <c r="CY77" s="47"/>
      <c r="CZ77" s="42">
        <v>0</v>
      </c>
      <c r="DA77" s="33">
        <f t="shared" si="95"/>
        <v>0</v>
      </c>
      <c r="DB77" s="47"/>
      <c r="DC77" s="47">
        <v>0</v>
      </c>
      <c r="DD77" s="33">
        <f t="shared" si="96"/>
        <v>0</v>
      </c>
      <c r="DE77" s="47"/>
      <c r="DF77" s="47"/>
      <c r="DG77" s="20">
        <f t="shared" si="123"/>
        <v>8781.4</v>
      </c>
      <c r="DH77" s="42">
        <v>0</v>
      </c>
      <c r="DI77" s="33">
        <f t="shared" si="97"/>
        <v>0</v>
      </c>
      <c r="DJ77" s="47">
        <v>0</v>
      </c>
      <c r="DK77" s="47">
        <v>0</v>
      </c>
      <c r="DL77" s="33">
        <f t="shared" si="98"/>
        <v>0</v>
      </c>
      <c r="DM77" s="47"/>
      <c r="DN77" s="42">
        <v>0</v>
      </c>
      <c r="DO77" s="33">
        <f t="shared" si="99"/>
        <v>0</v>
      </c>
      <c r="DP77" s="47">
        <v>0</v>
      </c>
      <c r="DQ77" s="47">
        <v>0</v>
      </c>
      <c r="DR77" s="33">
        <f t="shared" si="100"/>
        <v>0</v>
      </c>
      <c r="DS77" s="47"/>
      <c r="DT77" s="42">
        <v>0</v>
      </c>
      <c r="DU77" s="33">
        <f t="shared" si="101"/>
        <v>0</v>
      </c>
      <c r="DV77" s="47">
        <v>0</v>
      </c>
      <c r="DW77" s="47">
        <v>500</v>
      </c>
      <c r="DX77" s="33">
        <f t="shared" si="102"/>
        <v>41.666666666666664</v>
      </c>
      <c r="DY77" s="47"/>
      <c r="DZ77" s="47"/>
      <c r="EA77" s="20">
        <f t="shared" si="124"/>
        <v>500</v>
      </c>
      <c r="ED77" s="14"/>
      <c r="EF77" s="14"/>
      <c r="EG77" s="14"/>
      <c r="EI77" s="14"/>
    </row>
    <row r="78" spans="1:139" s="15" customFormat="1" ht="20.25" customHeight="1">
      <c r="A78" s="21">
        <v>69</v>
      </c>
      <c r="B78" s="45" t="s">
        <v>124</v>
      </c>
      <c r="C78" s="38">
        <v>5998.1</v>
      </c>
      <c r="D78" s="42">
        <v>0</v>
      </c>
      <c r="E78" s="25">
        <f t="shared" si="63"/>
        <v>30697.27</v>
      </c>
      <c r="F78" s="33">
        <f t="shared" si="103"/>
        <v>2558.1058333333335</v>
      </c>
      <c r="G78" s="12" t="e">
        <f>#REF!+#REF!-DY78</f>
        <v>#REF!</v>
      </c>
      <c r="H78" s="12" t="e">
        <f t="shared" si="104"/>
        <v>#REF!</v>
      </c>
      <c r="I78" s="12" t="e">
        <f t="shared" si="105"/>
        <v>#REF!</v>
      </c>
      <c r="J78" s="12">
        <f t="shared" si="64"/>
        <v>5500.5</v>
      </c>
      <c r="K78" s="33">
        <f t="shared" si="65"/>
        <v>458.375</v>
      </c>
      <c r="L78" s="12">
        <f t="shared" si="106"/>
        <v>0</v>
      </c>
      <c r="M78" s="12">
        <f t="shared" si="107"/>
        <v>0</v>
      </c>
      <c r="N78" s="12">
        <f t="shared" si="108"/>
        <v>0</v>
      </c>
      <c r="O78" s="20">
        <f t="shared" si="66"/>
        <v>2349.6</v>
      </c>
      <c r="P78" s="33">
        <f t="shared" si="67"/>
        <v>195.79999999999998</v>
      </c>
      <c r="Q78" s="20">
        <f t="shared" si="68"/>
        <v>0</v>
      </c>
      <c r="R78" s="12">
        <f t="shared" si="109"/>
        <v>0</v>
      </c>
      <c r="S78" s="11">
        <f t="shared" si="110"/>
        <v>0</v>
      </c>
      <c r="T78" s="47">
        <v>31.5</v>
      </c>
      <c r="U78" s="33">
        <f t="shared" si="69"/>
        <v>2.625</v>
      </c>
      <c r="V78" s="47"/>
      <c r="W78" s="12">
        <f t="shared" si="111"/>
        <v>0</v>
      </c>
      <c r="X78" s="11">
        <f t="shared" si="112"/>
        <v>0</v>
      </c>
      <c r="Y78" s="47">
        <v>1190.9000000000001</v>
      </c>
      <c r="Z78" s="33">
        <f t="shared" si="70"/>
        <v>99.241666666666674</v>
      </c>
      <c r="AA78" s="47"/>
      <c r="AB78" s="12">
        <f t="shared" si="113"/>
        <v>0</v>
      </c>
      <c r="AC78" s="11">
        <f t="shared" si="114"/>
        <v>0</v>
      </c>
      <c r="AD78" s="47">
        <v>2318.1</v>
      </c>
      <c r="AE78" s="33">
        <f t="shared" si="71"/>
        <v>193.17499999999998</v>
      </c>
      <c r="AF78" s="47"/>
      <c r="AG78" s="12">
        <f t="shared" si="115"/>
        <v>0</v>
      </c>
      <c r="AH78" s="11">
        <f t="shared" si="116"/>
        <v>0</v>
      </c>
      <c r="AI78" s="47">
        <v>40</v>
      </c>
      <c r="AJ78" s="33">
        <f t="shared" si="72"/>
        <v>3.3333333333333335</v>
      </c>
      <c r="AK78" s="47"/>
      <c r="AL78" s="12">
        <f t="shared" si="117"/>
        <v>0</v>
      </c>
      <c r="AM78" s="11">
        <f t="shared" si="118"/>
        <v>0</v>
      </c>
      <c r="AN78" s="47"/>
      <c r="AO78" s="33">
        <f t="shared" si="73"/>
        <v>0</v>
      </c>
      <c r="AP78" s="47"/>
      <c r="AQ78" s="12" t="e">
        <f t="shared" si="119"/>
        <v>#DIV/0!</v>
      </c>
      <c r="AR78" s="11" t="e">
        <f t="shared" si="120"/>
        <v>#DIV/0!</v>
      </c>
      <c r="AS78" s="38">
        <v>0</v>
      </c>
      <c r="AT78" s="33">
        <f t="shared" si="74"/>
        <v>0</v>
      </c>
      <c r="AU78" s="47">
        <v>0</v>
      </c>
      <c r="AV78" s="38">
        <v>0</v>
      </c>
      <c r="AW78" s="33">
        <f t="shared" si="75"/>
        <v>0</v>
      </c>
      <c r="AX78" s="47"/>
      <c r="AY78" s="48">
        <v>25196.77</v>
      </c>
      <c r="AZ78" s="33">
        <f t="shared" si="76"/>
        <v>2099.7308333333335</v>
      </c>
      <c r="BA78" s="47"/>
      <c r="BB78" s="38">
        <v>0</v>
      </c>
      <c r="BC78" s="33">
        <f t="shared" si="77"/>
        <v>0</v>
      </c>
      <c r="BD78" s="23"/>
      <c r="BE78" s="42">
        <v>0</v>
      </c>
      <c r="BF78" s="33">
        <f t="shared" si="78"/>
        <v>0</v>
      </c>
      <c r="BG78" s="47"/>
      <c r="BH78" s="38">
        <v>0</v>
      </c>
      <c r="BI78" s="33">
        <f t="shared" si="79"/>
        <v>0</v>
      </c>
      <c r="BJ78" s="47">
        <v>0</v>
      </c>
      <c r="BK78" s="38">
        <v>0</v>
      </c>
      <c r="BL78" s="33">
        <f t="shared" si="80"/>
        <v>0</v>
      </c>
      <c r="BM78" s="47">
        <v>0</v>
      </c>
      <c r="BN78" s="20">
        <f t="shared" si="81"/>
        <v>1080</v>
      </c>
      <c r="BO78" s="33">
        <f t="shared" si="82"/>
        <v>90</v>
      </c>
      <c r="BP78" s="20">
        <f t="shared" si="83"/>
        <v>0</v>
      </c>
      <c r="BQ78" s="12">
        <f t="shared" si="121"/>
        <v>0</v>
      </c>
      <c r="BR78" s="11">
        <f t="shared" si="122"/>
        <v>0</v>
      </c>
      <c r="BS78" s="47">
        <v>300</v>
      </c>
      <c r="BT78" s="33">
        <f t="shared" si="84"/>
        <v>25</v>
      </c>
      <c r="BU78" s="47"/>
      <c r="BV78" s="47">
        <v>300</v>
      </c>
      <c r="BW78" s="33">
        <f t="shared" si="85"/>
        <v>25</v>
      </c>
      <c r="BX78" s="47"/>
      <c r="BY78" s="42">
        <v>0</v>
      </c>
      <c r="BZ78" s="33">
        <f t="shared" si="86"/>
        <v>0</v>
      </c>
      <c r="CA78" s="47"/>
      <c r="CB78" s="47">
        <v>480</v>
      </c>
      <c r="CC78" s="33">
        <f t="shared" si="87"/>
        <v>40</v>
      </c>
      <c r="CD78" s="47"/>
      <c r="CE78" s="19"/>
      <c r="CF78" s="33">
        <f t="shared" si="88"/>
        <v>0</v>
      </c>
      <c r="CG78" s="47">
        <v>0</v>
      </c>
      <c r="CH78" s="42">
        <v>0</v>
      </c>
      <c r="CI78" s="33">
        <f t="shared" si="89"/>
        <v>0</v>
      </c>
      <c r="CJ78" s="47"/>
      <c r="CK78" s="38">
        <v>0</v>
      </c>
      <c r="CL78" s="33">
        <f t="shared" si="90"/>
        <v>0</v>
      </c>
      <c r="CM78" s="47"/>
      <c r="CN78" s="47">
        <v>840</v>
      </c>
      <c r="CO78" s="33">
        <f t="shared" si="91"/>
        <v>70</v>
      </c>
      <c r="CP78" s="47"/>
      <c r="CQ78" s="47">
        <v>0</v>
      </c>
      <c r="CR78" s="33">
        <f t="shared" si="92"/>
        <v>0</v>
      </c>
      <c r="CS78" s="47"/>
      <c r="CT78" s="38">
        <v>0</v>
      </c>
      <c r="CU78" s="33">
        <f t="shared" si="93"/>
        <v>0</v>
      </c>
      <c r="CV78" s="47"/>
      <c r="CW78" s="42">
        <v>0</v>
      </c>
      <c r="CX78" s="33">
        <f t="shared" si="94"/>
        <v>0</v>
      </c>
      <c r="CY78" s="47"/>
      <c r="CZ78" s="42">
        <v>0</v>
      </c>
      <c r="DA78" s="33">
        <f t="shared" si="95"/>
        <v>0</v>
      </c>
      <c r="DB78" s="47"/>
      <c r="DC78" s="47">
        <v>0</v>
      </c>
      <c r="DD78" s="33">
        <f t="shared" si="96"/>
        <v>0</v>
      </c>
      <c r="DE78" s="47"/>
      <c r="DF78" s="47"/>
      <c r="DG78" s="20">
        <f t="shared" si="123"/>
        <v>30697.27</v>
      </c>
      <c r="DH78" s="42">
        <v>0</v>
      </c>
      <c r="DI78" s="33">
        <f t="shared" si="97"/>
        <v>0</v>
      </c>
      <c r="DJ78" s="47">
        <v>0</v>
      </c>
      <c r="DK78" s="47">
        <v>0</v>
      </c>
      <c r="DL78" s="33">
        <f t="shared" si="98"/>
        <v>0</v>
      </c>
      <c r="DM78" s="47"/>
      <c r="DN78" s="42">
        <v>0</v>
      </c>
      <c r="DO78" s="33">
        <f t="shared" si="99"/>
        <v>0</v>
      </c>
      <c r="DP78" s="47">
        <v>0</v>
      </c>
      <c r="DQ78" s="47">
        <v>0</v>
      </c>
      <c r="DR78" s="33">
        <f t="shared" si="100"/>
        <v>0</v>
      </c>
      <c r="DS78" s="47"/>
      <c r="DT78" s="42">
        <v>0</v>
      </c>
      <c r="DU78" s="33">
        <f t="shared" si="101"/>
        <v>0</v>
      </c>
      <c r="DV78" s="47">
        <v>0</v>
      </c>
      <c r="DW78" s="47">
        <v>1800</v>
      </c>
      <c r="DX78" s="33">
        <f t="shared" si="102"/>
        <v>150</v>
      </c>
      <c r="DY78" s="47"/>
      <c r="DZ78" s="47"/>
      <c r="EA78" s="20">
        <f t="shared" si="124"/>
        <v>1800</v>
      </c>
      <c r="ED78" s="14"/>
      <c r="EF78" s="14"/>
      <c r="EG78" s="14"/>
      <c r="EI78" s="14"/>
    </row>
    <row r="79" spans="1:139" s="15" customFormat="1" ht="20.25" customHeight="1">
      <c r="A79" s="21">
        <v>70</v>
      </c>
      <c r="B79" s="45" t="s">
        <v>125</v>
      </c>
      <c r="C79" s="38">
        <v>4016.5</v>
      </c>
      <c r="D79" s="42">
        <v>0</v>
      </c>
      <c r="E79" s="25">
        <f t="shared" si="63"/>
        <v>14859</v>
      </c>
      <c r="F79" s="33">
        <f t="shared" si="103"/>
        <v>1238.25</v>
      </c>
      <c r="G79" s="12" t="e">
        <f>#REF!+#REF!-DY79</f>
        <v>#REF!</v>
      </c>
      <c r="H79" s="12" t="e">
        <f t="shared" si="104"/>
        <v>#REF!</v>
      </c>
      <c r="I79" s="12" t="e">
        <f t="shared" si="105"/>
        <v>#REF!</v>
      </c>
      <c r="J79" s="12">
        <f t="shared" si="64"/>
        <v>4469</v>
      </c>
      <c r="K79" s="33">
        <f t="shared" si="65"/>
        <v>372.41666666666669</v>
      </c>
      <c r="L79" s="12">
        <f t="shared" si="106"/>
        <v>0</v>
      </c>
      <c r="M79" s="12">
        <f t="shared" si="107"/>
        <v>0</v>
      </c>
      <c r="N79" s="12">
        <f t="shared" si="108"/>
        <v>0</v>
      </c>
      <c r="O79" s="20">
        <f t="shared" si="66"/>
        <v>1866.2</v>
      </c>
      <c r="P79" s="33">
        <f t="shared" si="67"/>
        <v>155.51666666666668</v>
      </c>
      <c r="Q79" s="20">
        <f t="shared" si="68"/>
        <v>0</v>
      </c>
      <c r="R79" s="12">
        <f t="shared" si="109"/>
        <v>0</v>
      </c>
      <c r="S79" s="11">
        <f t="shared" si="110"/>
        <v>0</v>
      </c>
      <c r="T79" s="47">
        <v>2</v>
      </c>
      <c r="U79" s="33">
        <f t="shared" si="69"/>
        <v>0.16666666666666666</v>
      </c>
      <c r="V79" s="47"/>
      <c r="W79" s="12">
        <f t="shared" si="111"/>
        <v>0</v>
      </c>
      <c r="X79" s="11">
        <f t="shared" si="112"/>
        <v>0</v>
      </c>
      <c r="Y79" s="47">
        <v>762.8</v>
      </c>
      <c r="Z79" s="33">
        <f t="shared" si="70"/>
        <v>63.566666666666663</v>
      </c>
      <c r="AA79" s="47"/>
      <c r="AB79" s="12">
        <f t="shared" si="113"/>
        <v>0</v>
      </c>
      <c r="AC79" s="11">
        <f t="shared" si="114"/>
        <v>0</v>
      </c>
      <c r="AD79" s="47">
        <v>1864.2</v>
      </c>
      <c r="AE79" s="33">
        <f t="shared" si="71"/>
        <v>155.35</v>
      </c>
      <c r="AF79" s="47"/>
      <c r="AG79" s="12">
        <f t="shared" si="115"/>
        <v>0</v>
      </c>
      <c r="AH79" s="11">
        <f t="shared" si="116"/>
        <v>0</v>
      </c>
      <c r="AI79" s="47">
        <v>40</v>
      </c>
      <c r="AJ79" s="33">
        <f t="shared" si="72"/>
        <v>3.3333333333333335</v>
      </c>
      <c r="AK79" s="47"/>
      <c r="AL79" s="12">
        <f t="shared" si="117"/>
        <v>0</v>
      </c>
      <c r="AM79" s="11">
        <f t="shared" si="118"/>
        <v>0</v>
      </c>
      <c r="AN79" s="47"/>
      <c r="AO79" s="33">
        <f t="shared" si="73"/>
        <v>0</v>
      </c>
      <c r="AP79" s="47"/>
      <c r="AQ79" s="12" t="e">
        <f t="shared" si="119"/>
        <v>#DIV/0!</v>
      </c>
      <c r="AR79" s="11" t="e">
        <f t="shared" si="120"/>
        <v>#DIV/0!</v>
      </c>
      <c r="AS79" s="38">
        <v>0</v>
      </c>
      <c r="AT79" s="33">
        <f t="shared" si="74"/>
        <v>0</v>
      </c>
      <c r="AU79" s="47">
        <v>0</v>
      </c>
      <c r="AV79" s="38">
        <v>0</v>
      </c>
      <c r="AW79" s="33">
        <f t="shared" si="75"/>
        <v>0</v>
      </c>
      <c r="AX79" s="47"/>
      <c r="AY79" s="48">
        <v>10390</v>
      </c>
      <c r="AZ79" s="33">
        <f t="shared" si="76"/>
        <v>865.83333333333337</v>
      </c>
      <c r="BA79" s="47"/>
      <c r="BB79" s="38">
        <v>0</v>
      </c>
      <c r="BC79" s="33">
        <f t="shared" si="77"/>
        <v>0</v>
      </c>
      <c r="BD79" s="23"/>
      <c r="BE79" s="42">
        <v>0</v>
      </c>
      <c r="BF79" s="33">
        <f t="shared" si="78"/>
        <v>0</v>
      </c>
      <c r="BG79" s="47"/>
      <c r="BH79" s="38">
        <v>0</v>
      </c>
      <c r="BI79" s="33">
        <f t="shared" si="79"/>
        <v>0</v>
      </c>
      <c r="BJ79" s="47">
        <v>0</v>
      </c>
      <c r="BK79" s="38">
        <v>0</v>
      </c>
      <c r="BL79" s="33">
        <f t="shared" si="80"/>
        <v>0</v>
      </c>
      <c r="BM79" s="47">
        <v>0</v>
      </c>
      <c r="BN79" s="20">
        <f t="shared" si="81"/>
        <v>1600</v>
      </c>
      <c r="BO79" s="33">
        <f t="shared" si="82"/>
        <v>133.33333333333334</v>
      </c>
      <c r="BP79" s="20">
        <f t="shared" si="83"/>
        <v>0</v>
      </c>
      <c r="BQ79" s="12">
        <f t="shared" si="121"/>
        <v>0</v>
      </c>
      <c r="BR79" s="11">
        <f t="shared" si="122"/>
        <v>0</v>
      </c>
      <c r="BS79" s="47">
        <v>1000</v>
      </c>
      <c r="BT79" s="33">
        <f t="shared" si="84"/>
        <v>83.333333333333329</v>
      </c>
      <c r="BU79" s="47"/>
      <c r="BV79" s="47">
        <v>600</v>
      </c>
      <c r="BW79" s="33">
        <f t="shared" si="85"/>
        <v>50</v>
      </c>
      <c r="BX79" s="47"/>
      <c r="BY79" s="42">
        <v>0</v>
      </c>
      <c r="BZ79" s="33">
        <f t="shared" si="86"/>
        <v>0</v>
      </c>
      <c r="CA79" s="47"/>
      <c r="CB79" s="47">
        <v>0</v>
      </c>
      <c r="CC79" s="33">
        <f t="shared" si="87"/>
        <v>0</v>
      </c>
      <c r="CD79" s="47"/>
      <c r="CE79" s="19"/>
      <c r="CF79" s="33">
        <f t="shared" si="88"/>
        <v>0</v>
      </c>
      <c r="CG79" s="47">
        <v>0</v>
      </c>
      <c r="CH79" s="42">
        <v>0</v>
      </c>
      <c r="CI79" s="33">
        <f t="shared" si="89"/>
        <v>0</v>
      </c>
      <c r="CJ79" s="47"/>
      <c r="CK79" s="38">
        <v>0</v>
      </c>
      <c r="CL79" s="33">
        <f t="shared" si="90"/>
        <v>0</v>
      </c>
      <c r="CM79" s="47"/>
      <c r="CN79" s="47">
        <v>0</v>
      </c>
      <c r="CO79" s="33">
        <f t="shared" si="91"/>
        <v>0</v>
      </c>
      <c r="CP79" s="47"/>
      <c r="CQ79" s="47">
        <v>0</v>
      </c>
      <c r="CR79" s="33">
        <f t="shared" si="92"/>
        <v>0</v>
      </c>
      <c r="CS79" s="47"/>
      <c r="CT79" s="38">
        <v>0</v>
      </c>
      <c r="CU79" s="33">
        <f t="shared" si="93"/>
        <v>0</v>
      </c>
      <c r="CV79" s="47"/>
      <c r="CW79" s="42">
        <v>0</v>
      </c>
      <c r="CX79" s="33">
        <f t="shared" si="94"/>
        <v>0</v>
      </c>
      <c r="CY79" s="47"/>
      <c r="CZ79" s="42">
        <v>0</v>
      </c>
      <c r="DA79" s="33">
        <f t="shared" si="95"/>
        <v>0</v>
      </c>
      <c r="DB79" s="47"/>
      <c r="DC79" s="47">
        <v>200</v>
      </c>
      <c r="DD79" s="33">
        <f t="shared" si="96"/>
        <v>16.666666666666668</v>
      </c>
      <c r="DE79" s="47"/>
      <c r="DF79" s="47"/>
      <c r="DG79" s="20">
        <f t="shared" si="123"/>
        <v>14859</v>
      </c>
      <c r="DH79" s="42">
        <v>0</v>
      </c>
      <c r="DI79" s="33">
        <f t="shared" si="97"/>
        <v>0</v>
      </c>
      <c r="DJ79" s="47">
        <v>0</v>
      </c>
      <c r="DK79" s="47">
        <v>0</v>
      </c>
      <c r="DL79" s="33">
        <f t="shared" si="98"/>
        <v>0</v>
      </c>
      <c r="DM79" s="47"/>
      <c r="DN79" s="42">
        <v>0</v>
      </c>
      <c r="DO79" s="33">
        <f t="shared" si="99"/>
        <v>0</v>
      </c>
      <c r="DP79" s="47">
        <v>0</v>
      </c>
      <c r="DQ79" s="47">
        <v>0</v>
      </c>
      <c r="DR79" s="33">
        <f t="shared" si="100"/>
        <v>0</v>
      </c>
      <c r="DS79" s="47"/>
      <c r="DT79" s="42">
        <v>0</v>
      </c>
      <c r="DU79" s="33">
        <f t="shared" si="101"/>
        <v>0</v>
      </c>
      <c r="DV79" s="47">
        <v>0</v>
      </c>
      <c r="DW79" s="47">
        <v>800</v>
      </c>
      <c r="DX79" s="33">
        <f t="shared" si="102"/>
        <v>66.666666666666671</v>
      </c>
      <c r="DY79" s="47"/>
      <c r="DZ79" s="47"/>
      <c r="EA79" s="20">
        <f t="shared" si="124"/>
        <v>800</v>
      </c>
      <c r="ED79" s="14"/>
      <c r="EF79" s="14"/>
      <c r="EG79" s="14"/>
      <c r="EI79" s="14"/>
    </row>
    <row r="80" spans="1:139" s="15" customFormat="1" ht="20.25" customHeight="1">
      <c r="A80" s="21">
        <v>71</v>
      </c>
      <c r="B80" s="45" t="s">
        <v>126</v>
      </c>
      <c r="C80" s="38">
        <v>3484.2</v>
      </c>
      <c r="D80" s="42">
        <v>0</v>
      </c>
      <c r="E80" s="25">
        <f t="shared" si="63"/>
        <v>12253</v>
      </c>
      <c r="F80" s="33">
        <f t="shared" si="103"/>
        <v>1021.0833333333334</v>
      </c>
      <c r="G80" s="12" t="e">
        <f>#REF!+#REF!-DY80</f>
        <v>#REF!</v>
      </c>
      <c r="H80" s="12" t="e">
        <f t="shared" si="104"/>
        <v>#REF!</v>
      </c>
      <c r="I80" s="12" t="e">
        <f t="shared" si="105"/>
        <v>#REF!</v>
      </c>
      <c r="J80" s="12">
        <f t="shared" si="64"/>
        <v>2729.8</v>
      </c>
      <c r="K80" s="33">
        <f t="shared" si="65"/>
        <v>227.48333333333335</v>
      </c>
      <c r="L80" s="12">
        <f t="shared" si="106"/>
        <v>0</v>
      </c>
      <c r="M80" s="12">
        <f t="shared" si="107"/>
        <v>0</v>
      </c>
      <c r="N80" s="12">
        <f t="shared" si="108"/>
        <v>0</v>
      </c>
      <c r="O80" s="20">
        <f t="shared" si="66"/>
        <v>965.8</v>
      </c>
      <c r="P80" s="33">
        <f t="shared" si="67"/>
        <v>80.483333333333334</v>
      </c>
      <c r="Q80" s="20">
        <f t="shared" si="68"/>
        <v>0</v>
      </c>
      <c r="R80" s="12">
        <f t="shared" si="109"/>
        <v>0</v>
      </c>
      <c r="S80" s="11">
        <f t="shared" si="110"/>
        <v>0</v>
      </c>
      <c r="T80" s="47">
        <v>20.8</v>
      </c>
      <c r="U80" s="33">
        <f t="shared" si="69"/>
        <v>1.7333333333333334</v>
      </c>
      <c r="V80" s="47"/>
      <c r="W80" s="12">
        <f t="shared" si="111"/>
        <v>0</v>
      </c>
      <c r="X80" s="11">
        <f t="shared" si="112"/>
        <v>0</v>
      </c>
      <c r="Y80" s="47">
        <v>560</v>
      </c>
      <c r="Z80" s="33">
        <f t="shared" si="70"/>
        <v>46.666666666666664</v>
      </c>
      <c r="AA80" s="47"/>
      <c r="AB80" s="12">
        <f t="shared" si="113"/>
        <v>0</v>
      </c>
      <c r="AC80" s="11">
        <f t="shared" si="114"/>
        <v>0</v>
      </c>
      <c r="AD80" s="47">
        <v>945</v>
      </c>
      <c r="AE80" s="33">
        <f t="shared" si="71"/>
        <v>78.75</v>
      </c>
      <c r="AF80" s="47"/>
      <c r="AG80" s="12">
        <f t="shared" si="115"/>
        <v>0</v>
      </c>
      <c r="AH80" s="11">
        <f t="shared" si="116"/>
        <v>0</v>
      </c>
      <c r="AI80" s="47">
        <v>230</v>
      </c>
      <c r="AJ80" s="33">
        <f t="shared" si="72"/>
        <v>19.166666666666668</v>
      </c>
      <c r="AK80" s="47"/>
      <c r="AL80" s="12">
        <f t="shared" si="117"/>
        <v>0</v>
      </c>
      <c r="AM80" s="11">
        <f t="shared" si="118"/>
        <v>0</v>
      </c>
      <c r="AN80" s="47"/>
      <c r="AO80" s="33">
        <f t="shared" si="73"/>
        <v>0</v>
      </c>
      <c r="AP80" s="47"/>
      <c r="AQ80" s="12" t="e">
        <f t="shared" si="119"/>
        <v>#DIV/0!</v>
      </c>
      <c r="AR80" s="11" t="e">
        <f t="shared" si="120"/>
        <v>#DIV/0!</v>
      </c>
      <c r="AS80" s="38">
        <v>0</v>
      </c>
      <c r="AT80" s="33">
        <f t="shared" si="74"/>
        <v>0</v>
      </c>
      <c r="AU80" s="47">
        <v>0</v>
      </c>
      <c r="AV80" s="38">
        <v>0</v>
      </c>
      <c r="AW80" s="33">
        <f t="shared" si="75"/>
        <v>0</v>
      </c>
      <c r="AX80" s="47"/>
      <c r="AY80" s="48">
        <v>9523.2000000000007</v>
      </c>
      <c r="AZ80" s="33">
        <f t="shared" si="76"/>
        <v>793.6</v>
      </c>
      <c r="BA80" s="47"/>
      <c r="BB80" s="38">
        <v>0</v>
      </c>
      <c r="BC80" s="33">
        <f t="shared" si="77"/>
        <v>0</v>
      </c>
      <c r="BD80" s="23"/>
      <c r="BE80" s="42">
        <v>0</v>
      </c>
      <c r="BF80" s="33">
        <f t="shared" si="78"/>
        <v>0</v>
      </c>
      <c r="BG80" s="47"/>
      <c r="BH80" s="38">
        <v>0</v>
      </c>
      <c r="BI80" s="33">
        <f t="shared" si="79"/>
        <v>0</v>
      </c>
      <c r="BJ80" s="47">
        <v>0</v>
      </c>
      <c r="BK80" s="38">
        <v>0</v>
      </c>
      <c r="BL80" s="33">
        <f t="shared" si="80"/>
        <v>0</v>
      </c>
      <c r="BM80" s="47">
        <v>0</v>
      </c>
      <c r="BN80" s="20">
        <f t="shared" si="81"/>
        <v>974</v>
      </c>
      <c r="BO80" s="33">
        <f t="shared" si="82"/>
        <v>81.166666666666671</v>
      </c>
      <c r="BP80" s="20">
        <f t="shared" si="83"/>
        <v>0</v>
      </c>
      <c r="BQ80" s="12">
        <f t="shared" si="121"/>
        <v>0</v>
      </c>
      <c r="BR80" s="11">
        <f t="shared" si="122"/>
        <v>0</v>
      </c>
      <c r="BS80" s="47">
        <v>600</v>
      </c>
      <c r="BT80" s="33">
        <f t="shared" si="84"/>
        <v>50</v>
      </c>
      <c r="BU80" s="47"/>
      <c r="BV80" s="47">
        <v>374</v>
      </c>
      <c r="BW80" s="33">
        <f t="shared" si="85"/>
        <v>31.166666666666668</v>
      </c>
      <c r="BX80" s="47"/>
      <c r="BY80" s="42">
        <v>0</v>
      </c>
      <c r="BZ80" s="33">
        <f t="shared" si="86"/>
        <v>0</v>
      </c>
      <c r="CA80" s="47"/>
      <c r="CB80" s="47">
        <v>0</v>
      </c>
      <c r="CC80" s="33">
        <f t="shared" si="87"/>
        <v>0</v>
      </c>
      <c r="CD80" s="47"/>
      <c r="CE80" s="19"/>
      <c r="CF80" s="33">
        <f t="shared" si="88"/>
        <v>0</v>
      </c>
      <c r="CG80" s="47">
        <v>0</v>
      </c>
      <c r="CH80" s="42">
        <v>0</v>
      </c>
      <c r="CI80" s="33">
        <f t="shared" si="89"/>
        <v>0</v>
      </c>
      <c r="CJ80" s="47"/>
      <c r="CK80" s="38">
        <v>0</v>
      </c>
      <c r="CL80" s="33">
        <f t="shared" si="90"/>
        <v>0</v>
      </c>
      <c r="CM80" s="47"/>
      <c r="CN80" s="47">
        <v>0</v>
      </c>
      <c r="CO80" s="33">
        <f t="shared" si="91"/>
        <v>0</v>
      </c>
      <c r="CP80" s="47"/>
      <c r="CQ80" s="47">
        <v>0</v>
      </c>
      <c r="CR80" s="33">
        <f t="shared" si="92"/>
        <v>0</v>
      </c>
      <c r="CS80" s="47"/>
      <c r="CT80" s="38">
        <v>0</v>
      </c>
      <c r="CU80" s="33">
        <f t="shared" si="93"/>
        <v>0</v>
      </c>
      <c r="CV80" s="47"/>
      <c r="CW80" s="42">
        <v>0</v>
      </c>
      <c r="CX80" s="33">
        <f t="shared" si="94"/>
        <v>0</v>
      </c>
      <c r="CY80" s="47"/>
      <c r="CZ80" s="42">
        <v>0</v>
      </c>
      <c r="DA80" s="33">
        <f t="shared" si="95"/>
        <v>0</v>
      </c>
      <c r="DB80" s="47"/>
      <c r="DC80" s="47">
        <v>0</v>
      </c>
      <c r="DD80" s="33">
        <f t="shared" si="96"/>
        <v>0</v>
      </c>
      <c r="DE80" s="47"/>
      <c r="DF80" s="47"/>
      <c r="DG80" s="20">
        <f t="shared" si="123"/>
        <v>12253</v>
      </c>
      <c r="DH80" s="42">
        <v>0</v>
      </c>
      <c r="DI80" s="33">
        <f t="shared" si="97"/>
        <v>0</v>
      </c>
      <c r="DJ80" s="47">
        <v>0</v>
      </c>
      <c r="DK80" s="47">
        <v>0</v>
      </c>
      <c r="DL80" s="33">
        <f t="shared" si="98"/>
        <v>0</v>
      </c>
      <c r="DM80" s="47"/>
      <c r="DN80" s="42">
        <v>0</v>
      </c>
      <c r="DO80" s="33">
        <f t="shared" si="99"/>
        <v>0</v>
      </c>
      <c r="DP80" s="47">
        <v>0</v>
      </c>
      <c r="DQ80" s="47">
        <v>0</v>
      </c>
      <c r="DR80" s="33">
        <f t="shared" si="100"/>
        <v>0</v>
      </c>
      <c r="DS80" s="47"/>
      <c r="DT80" s="42">
        <v>0</v>
      </c>
      <c r="DU80" s="33">
        <f t="shared" si="101"/>
        <v>0</v>
      </c>
      <c r="DV80" s="47">
        <v>0</v>
      </c>
      <c r="DW80" s="47">
        <v>700</v>
      </c>
      <c r="DX80" s="33">
        <f t="shared" si="102"/>
        <v>58.333333333333336</v>
      </c>
      <c r="DY80" s="47"/>
      <c r="DZ80" s="47"/>
      <c r="EA80" s="20">
        <f t="shared" si="124"/>
        <v>700</v>
      </c>
      <c r="ED80" s="14"/>
      <c r="EF80" s="14"/>
      <c r="EG80" s="14"/>
      <c r="EI80" s="14"/>
    </row>
    <row r="81" spans="1:139" s="15" customFormat="1" ht="20.25" customHeight="1" thickBot="1">
      <c r="A81" s="21">
        <v>72</v>
      </c>
      <c r="B81" s="45" t="s">
        <v>127</v>
      </c>
      <c r="C81" s="38">
        <v>220.5</v>
      </c>
      <c r="D81" s="42">
        <v>0</v>
      </c>
      <c r="E81" s="25">
        <f t="shared" si="63"/>
        <v>12342</v>
      </c>
      <c r="F81" s="33">
        <f t="shared" si="103"/>
        <v>1028.5</v>
      </c>
      <c r="G81" s="12" t="e">
        <f>#REF!+#REF!-DY81</f>
        <v>#REF!</v>
      </c>
      <c r="H81" s="12" t="e">
        <f t="shared" si="104"/>
        <v>#REF!</v>
      </c>
      <c r="I81" s="12" t="e">
        <f t="shared" si="105"/>
        <v>#REF!</v>
      </c>
      <c r="J81" s="12">
        <f t="shared" si="64"/>
        <v>3241.8</v>
      </c>
      <c r="K81" s="33">
        <f t="shared" si="65"/>
        <v>270.15000000000003</v>
      </c>
      <c r="L81" s="12">
        <f t="shared" si="106"/>
        <v>0</v>
      </c>
      <c r="M81" s="12">
        <f t="shared" si="107"/>
        <v>0</v>
      </c>
      <c r="N81" s="12">
        <f t="shared" si="108"/>
        <v>0</v>
      </c>
      <c r="O81" s="20">
        <f t="shared" si="66"/>
        <v>1121.8</v>
      </c>
      <c r="P81" s="33">
        <f t="shared" si="67"/>
        <v>93.483333333333334</v>
      </c>
      <c r="Q81" s="20">
        <f t="shared" si="68"/>
        <v>0</v>
      </c>
      <c r="R81" s="12">
        <f t="shared" si="109"/>
        <v>0</v>
      </c>
      <c r="S81" s="11">
        <f t="shared" si="110"/>
        <v>0</v>
      </c>
      <c r="T81" s="47">
        <v>10.6</v>
      </c>
      <c r="U81" s="33">
        <f t="shared" si="69"/>
        <v>0.8833333333333333</v>
      </c>
      <c r="V81" s="47"/>
      <c r="W81" s="12">
        <f t="shared" si="111"/>
        <v>0</v>
      </c>
      <c r="X81" s="11">
        <f t="shared" si="112"/>
        <v>0</v>
      </c>
      <c r="Y81" s="47">
        <v>1620</v>
      </c>
      <c r="Z81" s="33">
        <f t="shared" si="70"/>
        <v>135</v>
      </c>
      <c r="AA81" s="47"/>
      <c r="AB81" s="12">
        <f t="shared" si="113"/>
        <v>0</v>
      </c>
      <c r="AC81" s="11">
        <f t="shared" si="114"/>
        <v>0</v>
      </c>
      <c r="AD81" s="47">
        <v>1111.2</v>
      </c>
      <c r="AE81" s="33">
        <f t="shared" si="71"/>
        <v>92.600000000000009</v>
      </c>
      <c r="AF81" s="47"/>
      <c r="AG81" s="12">
        <f t="shared" si="115"/>
        <v>0</v>
      </c>
      <c r="AH81" s="11">
        <f t="shared" si="116"/>
        <v>0</v>
      </c>
      <c r="AI81" s="47">
        <v>0</v>
      </c>
      <c r="AJ81" s="33">
        <f t="shared" si="72"/>
        <v>0</v>
      </c>
      <c r="AK81" s="47"/>
      <c r="AL81" s="12" t="e">
        <f t="shared" si="117"/>
        <v>#DIV/0!</v>
      </c>
      <c r="AM81" s="11" t="e">
        <f t="shared" si="118"/>
        <v>#DIV/0!</v>
      </c>
      <c r="AN81" s="47"/>
      <c r="AO81" s="33">
        <f t="shared" si="73"/>
        <v>0</v>
      </c>
      <c r="AP81" s="47"/>
      <c r="AQ81" s="12" t="e">
        <f t="shared" si="119"/>
        <v>#DIV/0!</v>
      </c>
      <c r="AR81" s="11" t="e">
        <f t="shared" si="120"/>
        <v>#DIV/0!</v>
      </c>
      <c r="AS81" s="38">
        <v>0</v>
      </c>
      <c r="AT81" s="33">
        <f t="shared" si="74"/>
        <v>0</v>
      </c>
      <c r="AU81" s="47">
        <v>0</v>
      </c>
      <c r="AV81" s="38">
        <v>0</v>
      </c>
      <c r="AW81" s="33">
        <f t="shared" si="75"/>
        <v>0</v>
      </c>
      <c r="AX81" s="47"/>
      <c r="AY81" s="49">
        <v>9100.2000000000007</v>
      </c>
      <c r="AZ81" s="33">
        <f t="shared" si="76"/>
        <v>758.35</v>
      </c>
      <c r="BA81" s="47"/>
      <c r="BB81" s="38">
        <v>0</v>
      </c>
      <c r="BC81" s="33">
        <f t="shared" si="77"/>
        <v>0</v>
      </c>
      <c r="BD81" s="23"/>
      <c r="BE81" s="42">
        <v>0</v>
      </c>
      <c r="BF81" s="33">
        <f t="shared" si="78"/>
        <v>0</v>
      </c>
      <c r="BG81" s="47"/>
      <c r="BH81" s="38">
        <v>0</v>
      </c>
      <c r="BI81" s="33">
        <f t="shared" si="79"/>
        <v>0</v>
      </c>
      <c r="BJ81" s="47">
        <v>0</v>
      </c>
      <c r="BK81" s="38">
        <v>0</v>
      </c>
      <c r="BL81" s="33">
        <f t="shared" si="80"/>
        <v>0</v>
      </c>
      <c r="BM81" s="47">
        <v>0</v>
      </c>
      <c r="BN81" s="20">
        <f t="shared" si="81"/>
        <v>500</v>
      </c>
      <c r="BO81" s="33">
        <f t="shared" si="82"/>
        <v>41.666666666666664</v>
      </c>
      <c r="BP81" s="20">
        <f t="shared" si="83"/>
        <v>0</v>
      </c>
      <c r="BQ81" s="12">
        <f t="shared" si="121"/>
        <v>0</v>
      </c>
      <c r="BR81" s="11">
        <f t="shared" si="122"/>
        <v>0</v>
      </c>
      <c r="BS81" s="47">
        <v>500</v>
      </c>
      <c r="BT81" s="33">
        <f t="shared" si="84"/>
        <v>41.666666666666664</v>
      </c>
      <c r="BU81" s="47"/>
      <c r="BV81" s="47">
        <v>0</v>
      </c>
      <c r="BW81" s="33">
        <f t="shared" si="85"/>
        <v>0</v>
      </c>
      <c r="BX81" s="47"/>
      <c r="BY81" s="42">
        <v>0</v>
      </c>
      <c r="BZ81" s="33">
        <f t="shared" si="86"/>
        <v>0</v>
      </c>
      <c r="CA81" s="47"/>
      <c r="CB81" s="47">
        <v>0</v>
      </c>
      <c r="CC81" s="33">
        <f t="shared" si="87"/>
        <v>0</v>
      </c>
      <c r="CD81" s="47"/>
      <c r="CE81" s="19"/>
      <c r="CF81" s="33">
        <f t="shared" si="88"/>
        <v>0</v>
      </c>
      <c r="CG81" s="47">
        <v>0</v>
      </c>
      <c r="CH81" s="42">
        <v>0</v>
      </c>
      <c r="CI81" s="33">
        <f t="shared" si="89"/>
        <v>0</v>
      </c>
      <c r="CJ81" s="47"/>
      <c r="CK81" s="38">
        <v>0</v>
      </c>
      <c r="CL81" s="33">
        <f t="shared" si="90"/>
        <v>0</v>
      </c>
      <c r="CM81" s="47"/>
      <c r="CN81" s="47">
        <v>0</v>
      </c>
      <c r="CO81" s="33">
        <f t="shared" si="91"/>
        <v>0</v>
      </c>
      <c r="CP81" s="47"/>
      <c r="CQ81" s="47">
        <v>0</v>
      </c>
      <c r="CR81" s="33">
        <f t="shared" si="92"/>
        <v>0</v>
      </c>
      <c r="CS81" s="47"/>
      <c r="CT81" s="38">
        <v>0</v>
      </c>
      <c r="CU81" s="33">
        <f t="shared" si="93"/>
        <v>0</v>
      </c>
      <c r="CV81" s="47"/>
      <c r="CW81" s="42">
        <v>0</v>
      </c>
      <c r="CX81" s="33">
        <f t="shared" si="94"/>
        <v>0</v>
      </c>
      <c r="CY81" s="47"/>
      <c r="CZ81" s="42">
        <v>0</v>
      </c>
      <c r="DA81" s="33">
        <f t="shared" si="95"/>
        <v>0</v>
      </c>
      <c r="DB81" s="47"/>
      <c r="DC81" s="47">
        <v>0</v>
      </c>
      <c r="DD81" s="33">
        <f t="shared" si="96"/>
        <v>0</v>
      </c>
      <c r="DE81" s="47"/>
      <c r="DF81" s="47"/>
      <c r="DG81" s="20">
        <f t="shared" si="123"/>
        <v>12342</v>
      </c>
      <c r="DH81" s="42">
        <v>0</v>
      </c>
      <c r="DI81" s="33">
        <f t="shared" si="97"/>
        <v>0</v>
      </c>
      <c r="DJ81" s="47">
        <v>0</v>
      </c>
      <c r="DK81" s="47">
        <v>0</v>
      </c>
      <c r="DL81" s="33">
        <f t="shared" si="98"/>
        <v>0</v>
      </c>
      <c r="DM81" s="47"/>
      <c r="DN81" s="42">
        <v>0</v>
      </c>
      <c r="DO81" s="33">
        <f t="shared" si="99"/>
        <v>0</v>
      </c>
      <c r="DP81" s="47">
        <v>0</v>
      </c>
      <c r="DQ81" s="47">
        <v>0</v>
      </c>
      <c r="DR81" s="33">
        <f t="shared" si="100"/>
        <v>0</v>
      </c>
      <c r="DS81" s="47"/>
      <c r="DT81" s="42">
        <v>0</v>
      </c>
      <c r="DU81" s="33">
        <f t="shared" si="101"/>
        <v>0</v>
      </c>
      <c r="DV81" s="47">
        <v>0</v>
      </c>
      <c r="DW81" s="47">
        <v>500</v>
      </c>
      <c r="DX81" s="33">
        <f t="shared" si="102"/>
        <v>41.666666666666664</v>
      </c>
      <c r="DY81" s="47"/>
      <c r="DZ81" s="47"/>
      <c r="EA81" s="20">
        <f t="shared" si="124"/>
        <v>500</v>
      </c>
      <c r="ED81" s="14"/>
      <c r="EF81" s="14"/>
      <c r="EG81" s="14"/>
      <c r="EI81" s="14"/>
    </row>
    <row r="82" spans="1:139" s="17" customFormat="1" ht="18.75" customHeight="1">
      <c r="A82" s="378" t="s">
        <v>44</v>
      </c>
      <c r="B82" s="379"/>
      <c r="C82" s="16">
        <f>SUM(C10:C81)</f>
        <v>930252.30000000016</v>
      </c>
      <c r="D82" s="16">
        <f>SUM(D10:D81)</f>
        <v>11024.6</v>
      </c>
      <c r="E82" s="25">
        <f t="shared" si="63"/>
        <v>4590881.7410000013</v>
      </c>
      <c r="F82" s="12">
        <f>E82/12*11</f>
        <v>4208308.2625833349</v>
      </c>
      <c r="G82" s="16" t="e">
        <f>SUM(G10:G81)</f>
        <v>#REF!</v>
      </c>
      <c r="H82" s="12" t="e">
        <f t="shared" si="104"/>
        <v>#REF!</v>
      </c>
      <c r="I82" s="12" t="e">
        <f t="shared" si="105"/>
        <v>#REF!</v>
      </c>
      <c r="J82" s="16">
        <f>SUM(J10:J81)</f>
        <v>1549703.101</v>
      </c>
      <c r="K82" s="12">
        <f>J82/12*11</f>
        <v>1420561.1759166666</v>
      </c>
      <c r="L82" s="16">
        <f>SUM(L10:L81)</f>
        <v>0</v>
      </c>
      <c r="M82" s="12">
        <f t="shared" si="107"/>
        <v>0</v>
      </c>
      <c r="N82" s="12">
        <f t="shared" si="108"/>
        <v>0</v>
      </c>
      <c r="O82" s="24">
        <f>SUM(O10:O81)</f>
        <v>607990.79999999981</v>
      </c>
      <c r="P82" s="12">
        <f>O82/12*11</f>
        <v>557324.89999999991</v>
      </c>
      <c r="Q82" s="24">
        <f>SUM(Q10:Q81)</f>
        <v>0</v>
      </c>
      <c r="R82" s="12">
        <f t="shared" si="109"/>
        <v>0</v>
      </c>
      <c r="S82" s="11">
        <f t="shared" si="110"/>
        <v>0</v>
      </c>
      <c r="T82" s="24">
        <f>SUM(T10:T81)</f>
        <v>127974.80000000002</v>
      </c>
      <c r="U82" s="12">
        <f>T82/12*11</f>
        <v>117310.23333333334</v>
      </c>
      <c r="V82" s="24">
        <f>SUM(V10:V81)</f>
        <v>0</v>
      </c>
      <c r="W82" s="12">
        <f t="shared" si="111"/>
        <v>0</v>
      </c>
      <c r="X82" s="11">
        <f t="shared" si="112"/>
        <v>0</v>
      </c>
      <c r="Y82" s="24">
        <f>SUM(Y10:Y81)</f>
        <v>376374.50099999999</v>
      </c>
      <c r="Z82" s="12">
        <f>Y82/12*11</f>
        <v>345009.95925000001</v>
      </c>
      <c r="AA82" s="24">
        <f>SUM(AA10:AA81)</f>
        <v>0</v>
      </c>
      <c r="AB82" s="12">
        <f t="shared" si="113"/>
        <v>0</v>
      </c>
      <c r="AC82" s="11">
        <f t="shared" si="114"/>
        <v>0</v>
      </c>
      <c r="AD82" s="24">
        <f>SUM(AD10:AD81)</f>
        <v>480016.00000000012</v>
      </c>
      <c r="AE82" s="12">
        <f>AD82/12*11</f>
        <v>440014.66666666674</v>
      </c>
      <c r="AF82" s="24">
        <f>SUM(AF10:AF81)</f>
        <v>0</v>
      </c>
      <c r="AG82" s="12">
        <f t="shared" si="115"/>
        <v>0</v>
      </c>
      <c r="AH82" s="11">
        <f t="shared" si="116"/>
        <v>0</v>
      </c>
      <c r="AI82" s="24">
        <f>SUM(AI10:AI81)</f>
        <v>45149.599999999999</v>
      </c>
      <c r="AJ82" s="12">
        <f>AI82/12*11</f>
        <v>41387.133333333331</v>
      </c>
      <c r="AK82" s="24">
        <f>SUM(AK10:AK81)</f>
        <v>0</v>
      </c>
      <c r="AL82" s="12">
        <f t="shared" si="117"/>
        <v>0</v>
      </c>
      <c r="AM82" s="11">
        <f t="shared" si="118"/>
        <v>0</v>
      </c>
      <c r="AN82" s="24">
        <f>SUM(AN10:AN81)</f>
        <v>22900</v>
      </c>
      <c r="AO82" s="12">
        <f>AN82/12*11</f>
        <v>20991.666666666664</v>
      </c>
      <c r="AP82" s="24">
        <f>SUM(AP10:AP81)</f>
        <v>0</v>
      </c>
      <c r="AQ82" s="12">
        <f t="shared" si="119"/>
        <v>0</v>
      </c>
      <c r="AR82" s="11">
        <f t="shared" si="120"/>
        <v>0</v>
      </c>
      <c r="AS82" s="24">
        <f>SUM(AS10:AS81)</f>
        <v>0</v>
      </c>
      <c r="AT82" s="12">
        <f>AS82/12*11</f>
        <v>0</v>
      </c>
      <c r="AU82" s="19">
        <v>0</v>
      </c>
      <c r="AV82" s="24">
        <f>SUM(AV10:AV81)</f>
        <v>0</v>
      </c>
      <c r="AW82" s="12">
        <f>AV82/12*11</f>
        <v>0</v>
      </c>
      <c r="AX82" s="19">
        <f>SUM(AX10:AX81)</f>
        <v>0</v>
      </c>
      <c r="AY82" s="24">
        <f>SUM(AY10:AY81)</f>
        <v>2880853.5400000024</v>
      </c>
      <c r="AZ82" s="12">
        <f>AY82/12*11</f>
        <v>2640782.411666669</v>
      </c>
      <c r="BA82" s="19">
        <f>SUM(BA10:BA81)</f>
        <v>0</v>
      </c>
      <c r="BB82" s="24">
        <f>SUM(BB10:BB81)</f>
        <v>1607.2</v>
      </c>
      <c r="BC82" s="12">
        <f>BB82/12*11</f>
        <v>1473.2666666666667</v>
      </c>
      <c r="BD82" s="23"/>
      <c r="BE82" s="24">
        <f>SUM(BE10:BE81)</f>
        <v>16802.899999999998</v>
      </c>
      <c r="BF82" s="12">
        <f>BE82/12*11</f>
        <v>15402.658333333333</v>
      </c>
      <c r="BG82" s="19">
        <f>SUM(BG10:BG81)</f>
        <v>0</v>
      </c>
      <c r="BH82" s="24">
        <f>SUM(BH10:BH81)</f>
        <v>0</v>
      </c>
      <c r="BI82" s="12">
        <f>BH82/12*11</f>
        <v>0</v>
      </c>
      <c r="BJ82" s="19"/>
      <c r="BK82" s="24">
        <f>SUM(BK10:BK81)</f>
        <v>0</v>
      </c>
      <c r="BL82" s="12">
        <f>BK82/12*11</f>
        <v>0</v>
      </c>
      <c r="BM82" s="19"/>
      <c r="BN82" s="24">
        <f>SUM(BN10:BN81)</f>
        <v>147516.59999999998</v>
      </c>
      <c r="BO82" s="12">
        <f>BN82/12*11</f>
        <v>135223.54999999996</v>
      </c>
      <c r="BP82" s="24">
        <f>SUM(BP10:BP81)</f>
        <v>0</v>
      </c>
      <c r="BQ82" s="12">
        <f t="shared" si="121"/>
        <v>0</v>
      </c>
      <c r="BR82" s="11">
        <f t="shared" si="122"/>
        <v>0</v>
      </c>
      <c r="BS82" s="24">
        <f>SUM(BS10:BS81)</f>
        <v>109557.3</v>
      </c>
      <c r="BT82" s="12">
        <f>BS82/12*11</f>
        <v>100427.52499999999</v>
      </c>
      <c r="BU82" s="20">
        <f>SUM(BU10:BU81)</f>
        <v>0</v>
      </c>
      <c r="BV82" s="24">
        <f>SUM(BV10:BV81)</f>
        <v>15816.6</v>
      </c>
      <c r="BW82" s="12">
        <f>BV82/12*11</f>
        <v>14498.55</v>
      </c>
      <c r="BX82" s="20">
        <f>SUM(BX10:BX81)</f>
        <v>0</v>
      </c>
      <c r="BY82" s="24">
        <f>SUM(BY10:BY81)</f>
        <v>11864.3</v>
      </c>
      <c r="BZ82" s="12">
        <f>BY82/12*11</f>
        <v>10875.608333333334</v>
      </c>
      <c r="CA82" s="19">
        <f>SUM(CA10:CA81)</f>
        <v>0</v>
      </c>
      <c r="CB82" s="24">
        <f>SUM(CB10:CB81)</f>
        <v>10278.4</v>
      </c>
      <c r="CC82" s="12">
        <f>CB82/12*11</f>
        <v>9421.8666666666668</v>
      </c>
      <c r="CD82" s="19">
        <f>SUM(CD10:CD81)</f>
        <v>0</v>
      </c>
      <c r="CE82" s="24">
        <f>SUM(CE10:CE81)</f>
        <v>0</v>
      </c>
      <c r="CF82" s="12">
        <f>CE82/12*11</f>
        <v>0</v>
      </c>
      <c r="CG82" s="19"/>
      <c r="CH82" s="24">
        <f>SUM(CH10:CH81)</f>
        <v>22163.9</v>
      </c>
      <c r="CI82" s="12">
        <f>CH82/12*11</f>
        <v>20316.908333333333</v>
      </c>
      <c r="CJ82" s="19">
        <f>SUM(CJ10:CJ81)</f>
        <v>0</v>
      </c>
      <c r="CK82" s="24">
        <f>SUM(CK10:CK81)</f>
        <v>14700</v>
      </c>
      <c r="CL82" s="12">
        <f>CK82/12*11</f>
        <v>13475</v>
      </c>
      <c r="CM82" s="19">
        <f>SUM(CM10:CM81)</f>
        <v>0</v>
      </c>
      <c r="CN82" s="24">
        <f>SUM(CN10:CN81)</f>
        <v>282273</v>
      </c>
      <c r="CO82" s="12">
        <f>CN82/12*11</f>
        <v>258750.25</v>
      </c>
      <c r="CP82" s="19">
        <f>SUM(CP10:CP81)</f>
        <v>0</v>
      </c>
      <c r="CQ82" s="24">
        <f>SUM(CQ10:CQ81)</f>
        <v>104275.49999999999</v>
      </c>
      <c r="CR82" s="12">
        <f>CQ82/12*11</f>
        <v>95585.874999999985</v>
      </c>
      <c r="CS82" s="51">
        <f>SUM(CS10:CS81)</f>
        <v>0</v>
      </c>
      <c r="CT82" s="24">
        <f>SUM(CT10:CT81)</f>
        <v>14050</v>
      </c>
      <c r="CU82" s="12">
        <f>CT82/12*11</f>
        <v>12879.166666666666</v>
      </c>
      <c r="CV82" s="19">
        <f>SUM(CV10:CV81)</f>
        <v>0</v>
      </c>
      <c r="CW82" s="24">
        <f>SUM(CW10:CW81)</f>
        <v>1580</v>
      </c>
      <c r="CX82" s="12">
        <f>CW82/12*11</f>
        <v>1448.3333333333333</v>
      </c>
      <c r="CY82" s="19">
        <f>SUM(CY10:CY81)</f>
        <v>0</v>
      </c>
      <c r="CZ82" s="24">
        <f>SUM(CZ10:CZ81)</f>
        <v>0</v>
      </c>
      <c r="DA82" s="12">
        <f>CZ82/12*11</f>
        <v>0</v>
      </c>
      <c r="DB82" s="47">
        <f>SUM(DB10:DB81)</f>
        <v>0</v>
      </c>
      <c r="DC82" s="24">
        <f>SUM(DC10:DC81)</f>
        <v>37168.6</v>
      </c>
      <c r="DD82" s="12">
        <f>DC82/12*11</f>
        <v>34071.216666666667</v>
      </c>
      <c r="DE82" s="47">
        <f>SUM(DE10:DE81)</f>
        <v>0</v>
      </c>
      <c r="DF82" s="47">
        <f>SUM(DF10:DF81)</f>
        <v>0</v>
      </c>
      <c r="DG82" s="24">
        <f>SUM(DG10:DG81)</f>
        <v>4474881.6410000017</v>
      </c>
      <c r="DH82" s="24">
        <f>SUM(DH10:DH81)</f>
        <v>0</v>
      </c>
      <c r="DI82" s="12">
        <f>DH82/12*11</f>
        <v>0</v>
      </c>
      <c r="DJ82" s="47">
        <v>0</v>
      </c>
      <c r="DK82" s="24">
        <f>SUM(DK10:DK81)</f>
        <v>88429.200000000012</v>
      </c>
      <c r="DL82" s="12">
        <f>DK82/12*11</f>
        <v>81060.10000000002</v>
      </c>
      <c r="DM82" s="47">
        <f>SUM(DM10:DM81)</f>
        <v>0</v>
      </c>
      <c r="DN82" s="24">
        <f>SUM(DN10:DN81)</f>
        <v>0</v>
      </c>
      <c r="DO82" s="12">
        <f>DN82/12*11</f>
        <v>0</v>
      </c>
      <c r="DP82" s="19">
        <f>SUM(DP10:DP81)</f>
        <v>0</v>
      </c>
      <c r="DQ82" s="24">
        <f>SUM(DQ10:DQ81)</f>
        <v>10121</v>
      </c>
      <c r="DR82" s="12">
        <f>DQ82/12*11</f>
        <v>9277.5833333333321</v>
      </c>
      <c r="DS82" s="19">
        <f>SUM(DS10:DS81)</f>
        <v>0</v>
      </c>
      <c r="DT82" s="24">
        <f>SUM(DT10:DT81)</f>
        <v>0</v>
      </c>
      <c r="DU82" s="12">
        <f>DT82/12*11</f>
        <v>0</v>
      </c>
      <c r="DV82" s="19">
        <f>SUM(DV10:DV81)</f>
        <v>0</v>
      </c>
      <c r="DW82" s="24">
        <f>SUM(DW10:DW81)</f>
        <v>301436.50000000006</v>
      </c>
      <c r="DX82" s="12">
        <f>DW82/12*11</f>
        <v>276316.79166666674</v>
      </c>
      <c r="DY82" s="19">
        <f>SUM(DY10:DY81)</f>
        <v>0</v>
      </c>
      <c r="DZ82" s="24">
        <f>SUM(DZ10:DZ81)</f>
        <v>0</v>
      </c>
      <c r="EA82" s="24">
        <f>SUM(EA10:EA81)</f>
        <v>417436.60000000003</v>
      </c>
    </row>
    <row r="83" spans="1:139">
      <c r="C83" s="52"/>
      <c r="D83" s="52"/>
      <c r="E83" s="52"/>
      <c r="F83" s="52"/>
      <c r="G83" s="52"/>
    </row>
  </sheetData>
  <protectedRanges>
    <protectedRange sqref="BU82" name="Range5_1_1_1_2_1_1_2_1_1_1_2_1_1_1"/>
    <protectedRange sqref="BX82" name="Range5_2_1_1_2_1_1_2_1_1_1_2_1_1_1"/>
    <protectedRange sqref="W10:W82" name="Range4_5_1_2_1_1_1_1_1_1_1_1_1"/>
    <protectedRange sqref="AB10:AB82" name="Range4_1_1_1_2_1_1_1_1_1_1_1_1_1"/>
    <protectedRange sqref="AG10:AG82" name="Range4_2_1_1_2_1_1_1_1_1_1_1_1_1"/>
    <protectedRange sqref="AL10:AL82" name="Range4_3_1_1_2_1_1_1_1_1_1_1_1_1"/>
    <protectedRange sqref="AQ10:AQ82" name="Range4_4_1_1_2_1_1_1_1_1_1_1_1_1"/>
    <protectedRange sqref="C41:C42" name="Range4_13"/>
    <protectedRange sqref="C10:C39 D10:D43" name="Range1_1_1_1_1"/>
    <protectedRange sqref="C40" name="Range1_1_1_1_2"/>
    <protectedRange sqref="C43" name="Range1_1_1_1_3"/>
    <protectedRange sqref="D44:D81" name="Range1_1_1_1_4_1"/>
    <protectedRange sqref="C62 C45 C65:C67" name="Range4_13_2_1"/>
    <protectedRange sqref="C44" name="Range1_1_1_1_4_2_1"/>
    <protectedRange sqref="C46:C47" name="Range1_1_1_1_5_2_1"/>
    <protectedRange sqref="C48:C49" name="Range1_1_1_1_6_2_1"/>
    <protectedRange sqref="C50:C51" name="Range1_1_1_1_7_2_1"/>
    <protectedRange sqref="C52:C54" name="Range1_1_1_1_8_2_1"/>
    <protectedRange sqref="C55:C56" name="Range1_1_1_1_10_2_1"/>
    <protectedRange sqref="C57:C59" name="Range1_1_1_1_11_2_1"/>
    <protectedRange sqref="C60:C61" name="Range1_1_1_1_12_2_1"/>
    <protectedRange sqref="C63:C64" name="Range1_1_1_1_9_2_1"/>
    <protectedRange sqref="C68:C72" name="Range1_1_1_1_13_2_1"/>
    <protectedRange sqref="C73:C75" name="Range4_24_1_1_2_1"/>
    <protectedRange sqref="C76:C78" name="Range4_9_1_1_2_1"/>
    <protectedRange sqref="C79:C81" name="Range4_9_1_1_1_1_2_1"/>
    <protectedRange sqref="T10:T43" name="Range4_1"/>
    <protectedRange sqref="T44:T81" name="Range4_1_5_1"/>
    <protectedRange sqref="Y10:Y43" name="Range4_1_1"/>
    <protectedRange sqref="Y44:Y81" name="Range4_1_1_3_1"/>
    <protectedRange sqref="AD10:AD43" name="Range4_1_2"/>
    <protectedRange sqref="AD44:AD81" name="Range4_1_2_2_1"/>
    <protectedRange sqref="AI10:AI43" name="Range4_1_3"/>
    <protectedRange sqref="AI44:AI81" name="Range4_1_3_2_1"/>
    <protectedRange sqref="AN10:AN11 AN36:AN43" name="Range4_1_10"/>
    <protectedRange sqref="AN46:AN81" name="Range4_1_10_2_1"/>
    <protectedRange sqref="AS10:AS43" name="Range4_18_1_2"/>
    <protectedRange sqref="AS44:AS81" name="Range4_18_1_2_1"/>
    <protectedRange sqref="AV10:AV43" name="Range4_18_1_2_2"/>
    <protectedRange sqref="AV44:AV81" name="Range4_18_1_2_1_1"/>
    <protectedRange sqref="BE10:BE43" name="Range4_9_2"/>
    <protectedRange sqref="BE46:BE58 BE60:BE81 BE44" name="Range4_9_2_1"/>
    <protectedRange sqref="BE45" name="Range5_19_1_1_1_1"/>
    <protectedRange sqref="BE59" name="Range5_19_2_1"/>
    <protectedRange sqref="BS10:BS43" name="Range5_1_9"/>
    <protectedRange sqref="BS44:BS81" name="Range5_1_9_2_1"/>
    <protectedRange sqref="BV10:BV43" name="Range5_1_10"/>
    <protectedRange sqref="BV44:BV81" name="Range5_1_10_2_1"/>
    <protectedRange sqref="BY10:BY42" name="Range5_19_1"/>
    <protectedRange sqref="BY43" name="Range5_20_3_1"/>
    <protectedRange sqref="BY44:BY45" name="Range5_19_1_1"/>
    <protectedRange sqref="BY47" name="Range5_20_4_2_1"/>
    <protectedRange sqref="BY46" name="Range5_20_1_6_1"/>
    <protectedRange sqref="BY48:BY51" name="Range5_20_4_3_1"/>
    <protectedRange sqref="BY59 BY53:BY54" name="Range5_20_5_1_1"/>
    <protectedRange sqref="BY52" name="Range5_14_1_1_1"/>
    <protectedRange sqref="BY55:BY58" name="Range5_21_1_1_2"/>
    <protectedRange sqref="BY60:BY61" name="Range5_21_1_1_1_1"/>
    <protectedRange sqref="BY68" name="Range5_21_2_2"/>
    <protectedRange sqref="BY62:BY67" name="Range5_21_1_2_1"/>
    <protectedRange sqref="BY69:BY81" name="Range5_21_2_1_1"/>
    <protectedRange sqref="CB10:CB43" name="Range5_1_11"/>
    <protectedRange sqref="CB44:CB81" name="Range5_1_11_2_1"/>
    <protectedRange sqref="CH10:CH41 CH43" name="Range5_21_1"/>
    <protectedRange sqref="CH42" name="Range5_4"/>
    <protectedRange sqref="CH44:CH45" name="Range5_21_1_4_1"/>
    <protectedRange sqref="CH47" name="Range5_20_6_1_2_1"/>
    <protectedRange sqref="CH46" name="Range5_20_6_2_2_1"/>
    <protectedRange sqref="CH48:CH51" name="Range5_20_6_3_2_1"/>
    <protectedRange sqref="CH53:CH54 CH59" name="Range5_24_1_1_3_1"/>
    <protectedRange sqref="CH52" name="Range5_24_1_2_2_1"/>
    <protectedRange sqref="CH55:CH58" name="Range5_24_1_1_1_2_1"/>
    <protectedRange sqref="CH60:CH61" name="Range5_24_2_3_1"/>
    <protectedRange sqref="CH68" name="Range5_24_1_3_2_1"/>
    <protectedRange sqref="CH62:CH67" name="Range5_24_2_1_2_1"/>
    <protectedRange sqref="CH69:CH81" name="Range5_24_3_2_1"/>
    <protectedRange sqref="CK10:CK43" name="Range4_10"/>
    <protectedRange sqref="CK44:CK45" name="Range4_10_1"/>
    <protectedRange sqref="CK46:CK51" name="Range5_24_4_1"/>
    <protectedRange sqref="CK52:CK61" name="Range4_2_1"/>
    <protectedRange sqref="CK62:CK81" name="Range4_4_1"/>
    <protectedRange sqref="CN10:CN43" name="Range5_1"/>
    <protectedRange sqref="CN44:CN81" name="Range5_1_3_1"/>
    <protectedRange sqref="CT10:CT43" name="Range4"/>
    <protectedRange sqref="CT44:CT45" name="Range4_8_1"/>
    <protectedRange sqref="CT46:CT51" name="Range4_3_2_1"/>
    <protectedRange sqref="CT52:CT61" name="Range4_5_2_1"/>
    <protectedRange sqref="CT62:CT81" name="Range4_6_2_1"/>
    <protectedRange sqref="CW10:CW43" name="Range5_24_1"/>
    <protectedRange sqref="CW44 CW62:CW81" name="Range5_24_1_5_1"/>
    <protectedRange sqref="CW45" name="Range5_5_2_1"/>
    <protectedRange sqref="CW47" name="Range5_8_2_1"/>
    <protectedRange sqref="CW46" name="Range5_15_2_1"/>
    <protectedRange sqref="CW48:CW51" name="Range5_16_2_1"/>
    <protectedRange sqref="CW53:CW54 CW59" name="Range5_17_2_1"/>
    <protectedRange sqref="CW52" name="Range5_18_2_1"/>
    <protectedRange sqref="CW55:CW58" name="Range5_23_2_1"/>
    <protectedRange sqref="CW60:CW61" name="Range5_24_6_1"/>
    <protectedRange sqref="DC10:DC43" name="Range5_1_1"/>
    <protectedRange sqref="DC44:DC81" name="Range5_1_1_2_1"/>
    <protectedRange sqref="CG10:CG81" name="Range5_6"/>
    <protectedRange sqref="DJ10:DJ33" name="Range6"/>
    <protectedRange sqref="AF10:AF81" name="Range4_1_6"/>
    <protectedRange sqref="AA10:AA81" name="Range4_1_7"/>
    <protectedRange sqref="V10:V81" name="Range4_1_8"/>
    <protectedRange sqref="AK10:AK81" name="Range4_1_9"/>
    <protectedRange sqref="AP10:AP81" name="Range4_1_11"/>
    <protectedRange sqref="AU10:AU81" name="Range4_1_12"/>
    <protectedRange sqref="AX10:AX81" name="Range4_1_13"/>
    <protectedRange sqref="BA10:BA81" name="Range4_1_14"/>
    <protectedRange sqref="BG10:BG81" name="Range4_1_15"/>
    <protectedRange sqref="BJ10:BJ81" name="Range4_1_16"/>
    <protectedRange sqref="BM10:BM81" name="Range4_1_17"/>
    <protectedRange sqref="CA10:CA81" name="Range5_1_4"/>
    <protectedRange sqref="CD10:CD81" name="Range5_1_5"/>
    <protectedRange sqref="CJ10:CJ81" name="Range5_1_6"/>
    <protectedRange sqref="CM10:CM81" name="Range5_1_7"/>
    <protectedRange sqref="CP10:CP81" name="Range5_1_8"/>
    <protectedRange sqref="CS10:CS81" name="Range5_1_12"/>
    <protectedRange sqref="CV10:CV81" name="Range5_1_13"/>
    <protectedRange sqref="CY10:CY81" name="Range5_1_14"/>
    <protectedRange sqref="DB82" name="Range5_1_15"/>
    <protectedRange sqref="DE82:DF82" name="Range5_1_16"/>
    <protectedRange sqref="DJ34:DJ82" name="Range6_1_1"/>
    <protectedRange sqref="DM82" name="Range6_1_3"/>
    <protectedRange sqref="DB10:DB81" name="Range5_1_18"/>
    <protectedRange sqref="DE10:DF81" name="Range5_1_19"/>
    <protectedRange sqref="DK10:DK81" name="Range6_1_4"/>
    <protectedRange sqref="DM10:DM81" name="Range6_1_5"/>
    <protectedRange sqref="DP10:DP81" name="Range6_1_6"/>
    <protectedRange sqref="DQ10:DQ81" name="Range6_1_7"/>
    <protectedRange sqref="DS10:DS81" name="Range6_1_8"/>
    <protectedRange sqref="DV10:DV81" name="Range6_1_9"/>
    <protectedRange sqref="DY10:DZ81" name="Range6_1_10"/>
    <protectedRange sqref="DW10:DW81" name="Range6_1_11"/>
    <protectedRange sqref="CQ10:CQ81" name="Range5_1_20"/>
    <protectedRange sqref="BU10:BU81" name="Range5"/>
    <protectedRange sqref="BX10:BX81" name="Range5_2"/>
  </protectedRanges>
  <mergeCells count="131">
    <mergeCell ref="C1:N1"/>
    <mergeCell ref="C2:N2"/>
    <mergeCell ref="T2:V2"/>
    <mergeCell ref="L3:O3"/>
    <mergeCell ref="A4:A8"/>
    <mergeCell ref="B4:B8"/>
    <mergeCell ref="C4:C8"/>
    <mergeCell ref="D4:D8"/>
    <mergeCell ref="E4:I6"/>
    <mergeCell ref="J4:N6"/>
    <mergeCell ref="O4:DE4"/>
    <mergeCell ref="DF4:DF6"/>
    <mergeCell ref="DG4:DG6"/>
    <mergeCell ref="DH4:DY4"/>
    <mergeCell ref="DZ4:DZ6"/>
    <mergeCell ref="EA4:EA6"/>
    <mergeCell ref="O5:AU5"/>
    <mergeCell ref="AV5:BJ5"/>
    <mergeCell ref="BK5:BM6"/>
    <mergeCell ref="BN5:CD5"/>
    <mergeCell ref="CE5:CM5"/>
    <mergeCell ref="CN5:CV5"/>
    <mergeCell ref="CW5:CY6"/>
    <mergeCell ref="CZ5:DB6"/>
    <mergeCell ref="DC5:DE6"/>
    <mergeCell ref="DH5:DM5"/>
    <mergeCell ref="CN6:CP6"/>
    <mergeCell ref="CQ6:CS6"/>
    <mergeCell ref="CT6:CV6"/>
    <mergeCell ref="DH6:DJ6"/>
    <mergeCell ref="DN5:DP6"/>
    <mergeCell ref="DQ5:DY5"/>
    <mergeCell ref="O6:S6"/>
    <mergeCell ref="T6:X6"/>
    <mergeCell ref="Y6:AC6"/>
    <mergeCell ref="AD6:AH6"/>
    <mergeCell ref="AI6:AM6"/>
    <mergeCell ref="AN6:AR6"/>
    <mergeCell ref="AS6:AU6"/>
    <mergeCell ref="AV6:AX6"/>
    <mergeCell ref="AY6:BA6"/>
    <mergeCell ref="BB6:BD6"/>
    <mergeCell ref="BE6:BG6"/>
    <mergeCell ref="BH6:BJ6"/>
    <mergeCell ref="BN6:BR6"/>
    <mergeCell ref="BS6:BU6"/>
    <mergeCell ref="BV6:BX6"/>
    <mergeCell ref="BY6:CA6"/>
    <mergeCell ref="CB6:CD6"/>
    <mergeCell ref="CE6:CG6"/>
    <mergeCell ref="CH6:CJ6"/>
    <mergeCell ref="CK6:CM6"/>
    <mergeCell ref="DK6:DM6"/>
    <mergeCell ref="DQ6:DS6"/>
    <mergeCell ref="DT6:DV6"/>
    <mergeCell ref="DW6:DY6"/>
    <mergeCell ref="E7:E8"/>
    <mergeCell ref="F7:I7"/>
    <mergeCell ref="J7:J8"/>
    <mergeCell ref="K7:N7"/>
    <mergeCell ref="O7:O8"/>
    <mergeCell ref="P7:S7"/>
    <mergeCell ref="T7:T8"/>
    <mergeCell ref="U7:X7"/>
    <mergeCell ref="Y7:Y8"/>
    <mergeCell ref="Z7:AC7"/>
    <mergeCell ref="AD7:AD8"/>
    <mergeCell ref="AE7:AH7"/>
    <mergeCell ref="AI7:AI8"/>
    <mergeCell ref="AJ7:AM7"/>
    <mergeCell ref="AN7:AN8"/>
    <mergeCell ref="AO7:AR7"/>
    <mergeCell ref="AS7:AS8"/>
    <mergeCell ref="AT7:AU7"/>
    <mergeCell ref="AV7:AV8"/>
    <mergeCell ref="AW7:AX7"/>
    <mergeCell ref="AY7:AY8"/>
    <mergeCell ref="AZ7:BA7"/>
    <mergeCell ref="BB7:BB8"/>
    <mergeCell ref="BC7:BD7"/>
    <mergeCell ref="BE7:BE8"/>
    <mergeCell ref="BF7:BG7"/>
    <mergeCell ref="BH7:BH8"/>
    <mergeCell ref="BI7:BJ7"/>
    <mergeCell ref="BK7:BK8"/>
    <mergeCell ref="BL7:BM7"/>
    <mergeCell ref="BN7:BN8"/>
    <mergeCell ref="BO7:BR7"/>
    <mergeCell ref="BS7:BS8"/>
    <mergeCell ref="BT7:BU7"/>
    <mergeCell ref="BV7:BV8"/>
    <mergeCell ref="BW7:BX7"/>
    <mergeCell ref="BY7:BY8"/>
    <mergeCell ref="BZ7:CA7"/>
    <mergeCell ref="CB7:CB8"/>
    <mergeCell ref="CC7:CD7"/>
    <mergeCell ref="CE7:CE8"/>
    <mergeCell ref="CF7:CG7"/>
    <mergeCell ref="CH7:CH8"/>
    <mergeCell ref="CI7:CJ7"/>
    <mergeCell ref="CK7:CK8"/>
    <mergeCell ref="CL7:CM7"/>
    <mergeCell ref="CN7:CN8"/>
    <mergeCell ref="CO7:CP7"/>
    <mergeCell ref="DG7:DG8"/>
    <mergeCell ref="CQ7:CQ8"/>
    <mergeCell ref="CR7:CS7"/>
    <mergeCell ref="CT7:CT8"/>
    <mergeCell ref="CU7:CV7"/>
    <mergeCell ref="CW7:CW8"/>
    <mergeCell ref="CX7:CY7"/>
    <mergeCell ref="DH7:DH8"/>
    <mergeCell ref="DI7:DJ7"/>
    <mergeCell ref="DK7:DK8"/>
    <mergeCell ref="DL7:DM7"/>
    <mergeCell ref="DN7:DN8"/>
    <mergeCell ref="CZ7:CZ8"/>
    <mergeCell ref="DA7:DB7"/>
    <mergeCell ref="DC7:DC8"/>
    <mergeCell ref="DD7:DE7"/>
    <mergeCell ref="DF7:DF8"/>
    <mergeCell ref="DX7:DY7"/>
    <mergeCell ref="DZ7:DZ8"/>
    <mergeCell ref="EA7:EA8"/>
    <mergeCell ref="A82:B82"/>
    <mergeCell ref="DO7:DP7"/>
    <mergeCell ref="DQ7:DQ8"/>
    <mergeCell ref="DR7:DS7"/>
    <mergeCell ref="DT7:DT8"/>
    <mergeCell ref="DU7:DV7"/>
    <mergeCell ref="DW7:DW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M83"/>
  <sheetViews>
    <sheetView zoomScale="70" zoomScaleNormal="70" workbookViewId="0">
      <selection activeCell="C4" sqref="C4:C8"/>
    </sheetView>
  </sheetViews>
  <sheetFormatPr defaultRowHeight="17.25"/>
  <cols>
    <col min="1" max="1" width="4.375" style="1" customWidth="1"/>
    <col min="2" max="2" width="20.5" style="22" customWidth="1"/>
    <col min="3" max="3" width="10.625" style="1" customWidth="1"/>
    <col min="4" max="4" width="12" style="1" customWidth="1"/>
    <col min="5" max="5" width="13.25" style="1" customWidth="1"/>
    <col min="6" max="6" width="14.125" style="34" customWidth="1"/>
    <col min="7" max="7" width="13.875" style="1" customWidth="1"/>
    <col min="8" max="8" width="11.75" style="1" customWidth="1"/>
    <col min="9" max="9" width="9.5" style="1" customWidth="1"/>
    <col min="10" max="10" width="13.625" style="1" customWidth="1"/>
    <col min="11" max="11" width="12" style="1" customWidth="1"/>
    <col min="12" max="12" width="12.75" style="1" customWidth="1"/>
    <col min="13" max="13" width="12.875" style="1" customWidth="1"/>
    <col min="14" max="14" width="9.5" style="1" customWidth="1"/>
    <col min="15" max="16" width="12.875" style="1" customWidth="1"/>
    <col min="17" max="18" width="13" style="1" customWidth="1"/>
    <col min="19" max="19" width="8.875" style="1" customWidth="1"/>
    <col min="20" max="21" width="12.5" style="1" customWidth="1"/>
    <col min="22" max="23" width="11.75" style="1" customWidth="1"/>
    <col min="24" max="24" width="11.875" style="1" customWidth="1"/>
    <col min="25" max="27" width="12.125" style="1" customWidth="1"/>
    <col min="28" max="28" width="10.25" style="1" customWidth="1"/>
    <col min="29" max="29" width="11.5" style="1" customWidth="1"/>
    <col min="30" max="31" width="11.625" style="1" customWidth="1"/>
    <col min="32" max="34" width="10.875" style="1" customWidth="1"/>
    <col min="35" max="36" width="11.625" style="1" customWidth="1"/>
    <col min="37" max="37" width="9.75" style="1" customWidth="1"/>
    <col min="38" max="38" width="11.375" style="1" customWidth="1"/>
    <col min="39" max="39" width="10.75" style="1" customWidth="1"/>
    <col min="40" max="42" width="10.375" style="1" customWidth="1"/>
    <col min="43" max="43" width="10.75" style="1" customWidth="1"/>
    <col min="44" max="44" width="9.625" style="1" customWidth="1"/>
    <col min="45" max="46" width="8.25" style="1" customWidth="1"/>
    <col min="47" max="47" width="7.25" style="1" customWidth="1"/>
    <col min="48" max="49" width="9" style="1" customWidth="1"/>
    <col min="50" max="50" width="7.875" style="1" customWidth="1"/>
    <col min="51" max="51" width="14.125" style="1" customWidth="1"/>
    <col min="52" max="52" width="13" style="1" customWidth="1"/>
    <col min="53" max="53" width="12.625" style="1" customWidth="1"/>
    <col min="54" max="56" width="8.25" style="1" customWidth="1"/>
    <col min="57" max="58" width="9.875" style="1" customWidth="1"/>
    <col min="59" max="59" width="9.25" style="1" customWidth="1"/>
    <col min="60" max="61" width="8" style="1" customWidth="1"/>
    <col min="62" max="62" width="7.25" style="1" customWidth="1"/>
    <col min="63" max="64" width="8.125" style="1" customWidth="1"/>
    <col min="65" max="65" width="6.5" style="1" customWidth="1"/>
    <col min="66" max="72" width="10.75" style="1" customWidth="1"/>
    <col min="73" max="73" width="9.625" style="1" customWidth="1"/>
    <col min="74" max="74" width="9.75" style="1" customWidth="1"/>
    <col min="75" max="75" width="9.25" style="1" customWidth="1"/>
    <col min="76" max="76" width="10.375" style="1" customWidth="1"/>
    <col min="77" max="77" width="9.375" style="1" customWidth="1"/>
    <col min="78" max="78" width="10.125" style="1" customWidth="1"/>
    <col min="79" max="79" width="8.875" style="1" customWidth="1"/>
    <col min="80" max="81" width="11.375" style="1" customWidth="1"/>
    <col min="82" max="82" width="9.375" style="1" customWidth="1"/>
    <col min="83" max="84" width="8.125" style="1" customWidth="1"/>
    <col min="85" max="85" width="7.875" style="1" customWidth="1"/>
    <col min="86" max="87" width="9.875" style="1" customWidth="1"/>
    <col min="88" max="88" width="10.625" style="1" customWidth="1"/>
    <col min="89" max="90" width="9.375" style="1" customWidth="1"/>
    <col min="91" max="91" width="8.375" style="1" customWidth="1"/>
    <col min="92" max="93" width="11.75" style="1" customWidth="1"/>
    <col min="94" max="94" width="10.75" style="1" customWidth="1"/>
    <col min="95" max="96" width="11" style="1" customWidth="1"/>
    <col min="97" max="97" width="13.125" style="1" customWidth="1"/>
    <col min="98" max="99" width="9.875" style="1" customWidth="1"/>
    <col min="100" max="102" width="8" style="1" customWidth="1"/>
    <col min="103" max="103" width="10.5" style="1" customWidth="1"/>
    <col min="104" max="105" width="8" style="1" customWidth="1"/>
    <col min="106" max="106" width="6.75" style="1" customWidth="1"/>
    <col min="107" max="108" width="9.875" style="1" customWidth="1"/>
    <col min="109" max="109" width="9.25" style="1" customWidth="1"/>
    <col min="110" max="110" width="9.875" style="1" customWidth="1"/>
    <col min="111" max="112" width="13.125" style="1" customWidth="1"/>
    <col min="113" max="113" width="14.625" style="1" customWidth="1"/>
    <col min="114" max="115" width="8.375" style="1" customWidth="1"/>
    <col min="116" max="116" width="7.5" style="1" customWidth="1"/>
    <col min="117" max="117" width="10.375" style="1" customWidth="1"/>
    <col min="118" max="118" width="11.125" style="1" customWidth="1"/>
    <col min="119" max="119" width="7.75" style="1" customWidth="1"/>
    <col min="120" max="121" width="8" style="1" customWidth="1"/>
    <col min="122" max="122" width="7.375" style="1" customWidth="1"/>
    <col min="123" max="124" width="8.625" style="1" customWidth="1"/>
    <col min="125" max="125" width="10.875" style="1" customWidth="1"/>
    <col min="126" max="127" width="8.125" style="1" customWidth="1"/>
    <col min="128" max="128" width="7.5" style="1" customWidth="1"/>
    <col min="129" max="129" width="11.875" style="1" customWidth="1"/>
    <col min="130" max="130" width="11" style="1" customWidth="1"/>
    <col min="131" max="131" width="13.375" style="1" customWidth="1"/>
    <col min="132" max="132" width="6.875" style="1" customWidth="1"/>
    <col min="133" max="133" width="14" style="1" customWidth="1"/>
    <col min="134" max="134" width="14.125" style="1" customWidth="1"/>
    <col min="135" max="135" width="11.875" style="1" customWidth="1"/>
    <col min="136" max="136" width="12.25" style="1" customWidth="1"/>
    <col min="137" max="137" width="7.25" style="1" customWidth="1"/>
    <col min="138" max="138" width="10.125" style="1" customWidth="1"/>
    <col min="139" max="16384" width="9" style="1"/>
  </cols>
  <sheetData>
    <row r="1" spans="1:136" ht="27.75" customHeight="1">
      <c r="C1" s="273" t="s">
        <v>11</v>
      </c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3"/>
      <c r="P1" s="3"/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</row>
    <row r="2" spans="1:136" ht="34.5" customHeight="1">
      <c r="C2" s="274" t="s">
        <v>143</v>
      </c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Q2" s="5"/>
      <c r="R2" s="5"/>
      <c r="T2" s="275"/>
      <c r="U2" s="275"/>
      <c r="V2" s="275"/>
      <c r="W2" s="7"/>
      <c r="X2" s="7"/>
      <c r="AA2" s="6"/>
      <c r="AB2" s="7"/>
      <c r="AC2" s="7"/>
      <c r="AD2" s="7"/>
      <c r="AE2" s="7"/>
      <c r="AF2" s="6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136" ht="18" customHeight="1">
      <c r="C3" s="8"/>
      <c r="D3" s="8"/>
      <c r="E3" s="8"/>
      <c r="F3" s="32"/>
      <c r="G3" s="8"/>
      <c r="H3" s="8"/>
      <c r="I3" s="8"/>
      <c r="J3" s="8"/>
      <c r="K3" s="8"/>
      <c r="L3" s="274" t="s">
        <v>12</v>
      </c>
      <c r="M3" s="274"/>
      <c r="N3" s="274"/>
      <c r="O3" s="274"/>
      <c r="P3" s="8"/>
      <c r="Q3" s="5"/>
      <c r="R3" s="5"/>
      <c r="T3" s="7"/>
      <c r="U3" s="7"/>
      <c r="V3" s="7"/>
      <c r="W3" s="7"/>
      <c r="X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136" s="9" customFormat="1" ht="18" customHeight="1">
      <c r="A4" s="276" t="s">
        <v>6</v>
      </c>
      <c r="B4" s="276" t="s">
        <v>10</v>
      </c>
      <c r="C4" s="279" t="s">
        <v>4</v>
      </c>
      <c r="D4" s="279" t="s">
        <v>5</v>
      </c>
      <c r="E4" s="282" t="s">
        <v>13</v>
      </c>
      <c r="F4" s="283"/>
      <c r="G4" s="283"/>
      <c r="H4" s="283"/>
      <c r="I4" s="284"/>
      <c r="J4" s="291" t="s">
        <v>45</v>
      </c>
      <c r="K4" s="292"/>
      <c r="L4" s="292"/>
      <c r="M4" s="292"/>
      <c r="N4" s="293"/>
      <c r="O4" s="300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  <c r="AM4" s="301"/>
      <c r="AN4" s="301"/>
      <c r="AO4" s="301"/>
      <c r="AP4" s="301"/>
      <c r="AQ4" s="301"/>
      <c r="AR4" s="301"/>
      <c r="AS4" s="301"/>
      <c r="AT4" s="301"/>
      <c r="AU4" s="301"/>
      <c r="AV4" s="301"/>
      <c r="AW4" s="301"/>
      <c r="AX4" s="301"/>
      <c r="AY4" s="301"/>
      <c r="AZ4" s="301"/>
      <c r="BA4" s="301"/>
      <c r="BB4" s="301"/>
      <c r="BC4" s="301"/>
      <c r="BD4" s="301"/>
      <c r="BE4" s="301"/>
      <c r="BF4" s="301"/>
      <c r="BG4" s="301"/>
      <c r="BH4" s="301"/>
      <c r="BI4" s="301"/>
      <c r="BJ4" s="301"/>
      <c r="BK4" s="301"/>
      <c r="BL4" s="301"/>
      <c r="BM4" s="301"/>
      <c r="BN4" s="301"/>
      <c r="BO4" s="301"/>
      <c r="BP4" s="301"/>
      <c r="BQ4" s="301"/>
      <c r="BR4" s="301"/>
      <c r="BS4" s="301"/>
      <c r="BT4" s="301"/>
      <c r="BU4" s="301"/>
      <c r="BV4" s="301"/>
      <c r="BW4" s="301"/>
      <c r="BX4" s="301"/>
      <c r="BY4" s="301"/>
      <c r="BZ4" s="301"/>
      <c r="CA4" s="301"/>
      <c r="CB4" s="301"/>
      <c r="CC4" s="301"/>
      <c r="CD4" s="301"/>
      <c r="CE4" s="301"/>
      <c r="CF4" s="301"/>
      <c r="CG4" s="301"/>
      <c r="CH4" s="301"/>
      <c r="CI4" s="301"/>
      <c r="CJ4" s="301"/>
      <c r="CK4" s="301"/>
      <c r="CL4" s="301"/>
      <c r="CM4" s="301"/>
      <c r="CN4" s="301"/>
      <c r="CO4" s="301"/>
      <c r="CP4" s="301"/>
      <c r="CQ4" s="301"/>
      <c r="CR4" s="301"/>
      <c r="CS4" s="301"/>
      <c r="CT4" s="301"/>
      <c r="CU4" s="301"/>
      <c r="CV4" s="301"/>
      <c r="CW4" s="301"/>
      <c r="CX4" s="301"/>
      <c r="CY4" s="301"/>
      <c r="CZ4" s="301"/>
      <c r="DA4" s="301"/>
      <c r="DB4" s="301"/>
      <c r="DC4" s="301"/>
      <c r="DD4" s="301"/>
      <c r="DE4" s="302"/>
      <c r="DF4" s="303" t="s">
        <v>14</v>
      </c>
      <c r="DG4" s="304" t="s">
        <v>15</v>
      </c>
      <c r="DH4" s="305"/>
      <c r="DI4" s="306"/>
      <c r="DJ4" s="313" t="s">
        <v>3</v>
      </c>
      <c r="DK4" s="313"/>
      <c r="DL4" s="313"/>
      <c r="DM4" s="313"/>
      <c r="DN4" s="313"/>
      <c r="DO4" s="313"/>
      <c r="DP4" s="313"/>
      <c r="DQ4" s="313"/>
      <c r="DR4" s="313"/>
      <c r="DS4" s="313"/>
      <c r="DT4" s="313"/>
      <c r="DU4" s="313"/>
      <c r="DV4" s="313"/>
      <c r="DW4" s="313"/>
      <c r="DX4" s="313"/>
      <c r="DY4" s="313"/>
      <c r="DZ4" s="313"/>
      <c r="EA4" s="313"/>
      <c r="EB4" s="303" t="s">
        <v>16</v>
      </c>
      <c r="EC4" s="317" t="s">
        <v>17</v>
      </c>
      <c r="ED4" s="318"/>
      <c r="EE4" s="319"/>
    </row>
    <row r="5" spans="1:136" s="9" customFormat="1" ht="15" customHeight="1">
      <c r="A5" s="277"/>
      <c r="B5" s="277"/>
      <c r="C5" s="280"/>
      <c r="D5" s="280"/>
      <c r="E5" s="285"/>
      <c r="F5" s="286"/>
      <c r="G5" s="286"/>
      <c r="H5" s="286"/>
      <c r="I5" s="287"/>
      <c r="J5" s="294"/>
      <c r="K5" s="295"/>
      <c r="L5" s="295"/>
      <c r="M5" s="295"/>
      <c r="N5" s="296"/>
      <c r="O5" s="326" t="s">
        <v>7</v>
      </c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327"/>
      <c r="AQ5" s="327"/>
      <c r="AR5" s="327"/>
      <c r="AS5" s="327"/>
      <c r="AT5" s="327"/>
      <c r="AU5" s="328"/>
      <c r="AV5" s="329" t="s">
        <v>2</v>
      </c>
      <c r="AW5" s="329"/>
      <c r="AX5" s="329"/>
      <c r="AY5" s="329"/>
      <c r="AZ5" s="329"/>
      <c r="BA5" s="329"/>
      <c r="BB5" s="329"/>
      <c r="BC5" s="329"/>
      <c r="BD5" s="329"/>
      <c r="BE5" s="329"/>
      <c r="BF5" s="329"/>
      <c r="BG5" s="329"/>
      <c r="BH5" s="329"/>
      <c r="BI5" s="329"/>
      <c r="BJ5" s="329"/>
      <c r="BK5" s="330" t="s">
        <v>8</v>
      </c>
      <c r="BL5" s="331"/>
      <c r="BM5" s="331"/>
      <c r="BN5" s="334" t="s">
        <v>18</v>
      </c>
      <c r="BO5" s="335"/>
      <c r="BP5" s="335"/>
      <c r="BQ5" s="335"/>
      <c r="BR5" s="335"/>
      <c r="BS5" s="335"/>
      <c r="BT5" s="335"/>
      <c r="BU5" s="335"/>
      <c r="BV5" s="335"/>
      <c r="BW5" s="335"/>
      <c r="BX5" s="335"/>
      <c r="BY5" s="335"/>
      <c r="BZ5" s="335"/>
      <c r="CA5" s="335"/>
      <c r="CB5" s="335"/>
      <c r="CC5" s="335"/>
      <c r="CD5" s="336"/>
      <c r="CE5" s="337" t="s">
        <v>0</v>
      </c>
      <c r="CF5" s="338"/>
      <c r="CG5" s="338"/>
      <c r="CH5" s="338"/>
      <c r="CI5" s="338"/>
      <c r="CJ5" s="338"/>
      <c r="CK5" s="338"/>
      <c r="CL5" s="338"/>
      <c r="CM5" s="339"/>
      <c r="CN5" s="334" t="s">
        <v>1</v>
      </c>
      <c r="CO5" s="335"/>
      <c r="CP5" s="335"/>
      <c r="CQ5" s="335"/>
      <c r="CR5" s="335"/>
      <c r="CS5" s="335"/>
      <c r="CT5" s="335"/>
      <c r="CU5" s="335"/>
      <c r="CV5" s="335"/>
      <c r="CW5" s="329" t="s">
        <v>19</v>
      </c>
      <c r="CX5" s="329"/>
      <c r="CY5" s="329"/>
      <c r="CZ5" s="330" t="s">
        <v>20</v>
      </c>
      <c r="DA5" s="331"/>
      <c r="DB5" s="340"/>
      <c r="DC5" s="330" t="s">
        <v>21</v>
      </c>
      <c r="DD5" s="331"/>
      <c r="DE5" s="340"/>
      <c r="DF5" s="303"/>
      <c r="DG5" s="307"/>
      <c r="DH5" s="308"/>
      <c r="DI5" s="309"/>
      <c r="DJ5" s="342"/>
      <c r="DK5" s="342"/>
      <c r="DL5" s="343"/>
      <c r="DM5" s="343"/>
      <c r="DN5" s="343"/>
      <c r="DO5" s="343"/>
      <c r="DP5" s="330" t="s">
        <v>22</v>
      </c>
      <c r="DQ5" s="331"/>
      <c r="DR5" s="340"/>
      <c r="DS5" s="347"/>
      <c r="DT5" s="348"/>
      <c r="DU5" s="348"/>
      <c r="DV5" s="348"/>
      <c r="DW5" s="348"/>
      <c r="DX5" s="348"/>
      <c r="DY5" s="348"/>
      <c r="DZ5" s="348"/>
      <c r="EA5" s="348"/>
      <c r="EB5" s="303"/>
      <c r="EC5" s="320"/>
      <c r="ED5" s="321"/>
      <c r="EE5" s="322"/>
    </row>
    <row r="6" spans="1:136" s="9" customFormat="1" ht="119.25" customHeight="1">
      <c r="A6" s="277"/>
      <c r="B6" s="277"/>
      <c r="C6" s="280"/>
      <c r="D6" s="280"/>
      <c r="E6" s="288"/>
      <c r="F6" s="289"/>
      <c r="G6" s="289"/>
      <c r="H6" s="289"/>
      <c r="I6" s="290"/>
      <c r="J6" s="297"/>
      <c r="K6" s="298"/>
      <c r="L6" s="298"/>
      <c r="M6" s="298"/>
      <c r="N6" s="299"/>
      <c r="O6" s="349" t="s">
        <v>23</v>
      </c>
      <c r="P6" s="350"/>
      <c r="Q6" s="350"/>
      <c r="R6" s="350"/>
      <c r="S6" s="351"/>
      <c r="T6" s="352" t="s">
        <v>24</v>
      </c>
      <c r="U6" s="353"/>
      <c r="V6" s="353"/>
      <c r="W6" s="353"/>
      <c r="X6" s="354"/>
      <c r="Y6" s="352" t="s">
        <v>25</v>
      </c>
      <c r="Z6" s="353"/>
      <c r="AA6" s="353"/>
      <c r="AB6" s="353"/>
      <c r="AC6" s="354"/>
      <c r="AD6" s="352" t="s">
        <v>26</v>
      </c>
      <c r="AE6" s="353"/>
      <c r="AF6" s="353"/>
      <c r="AG6" s="353"/>
      <c r="AH6" s="354"/>
      <c r="AI6" s="352" t="s">
        <v>27</v>
      </c>
      <c r="AJ6" s="353"/>
      <c r="AK6" s="353"/>
      <c r="AL6" s="353"/>
      <c r="AM6" s="354"/>
      <c r="AN6" s="352" t="s">
        <v>28</v>
      </c>
      <c r="AO6" s="353"/>
      <c r="AP6" s="353"/>
      <c r="AQ6" s="353"/>
      <c r="AR6" s="354"/>
      <c r="AS6" s="355" t="s">
        <v>29</v>
      </c>
      <c r="AT6" s="355"/>
      <c r="AU6" s="355"/>
      <c r="AV6" s="356" t="s">
        <v>30</v>
      </c>
      <c r="AW6" s="357"/>
      <c r="AX6" s="357"/>
      <c r="AY6" s="356" t="s">
        <v>31</v>
      </c>
      <c r="AZ6" s="357"/>
      <c r="BA6" s="358"/>
      <c r="BB6" s="359" t="s">
        <v>32</v>
      </c>
      <c r="BC6" s="360"/>
      <c r="BD6" s="361"/>
      <c r="BE6" s="359" t="s">
        <v>33</v>
      </c>
      <c r="BF6" s="360"/>
      <c r="BG6" s="360"/>
      <c r="BH6" s="362" t="s">
        <v>34</v>
      </c>
      <c r="BI6" s="363"/>
      <c r="BJ6" s="363"/>
      <c r="BK6" s="332"/>
      <c r="BL6" s="333"/>
      <c r="BM6" s="333"/>
      <c r="BN6" s="364" t="s">
        <v>35</v>
      </c>
      <c r="BO6" s="365"/>
      <c r="BP6" s="365"/>
      <c r="BQ6" s="365"/>
      <c r="BR6" s="366"/>
      <c r="BS6" s="346" t="s">
        <v>36</v>
      </c>
      <c r="BT6" s="346"/>
      <c r="BU6" s="346"/>
      <c r="BV6" s="346" t="s">
        <v>37</v>
      </c>
      <c r="BW6" s="346"/>
      <c r="BX6" s="346"/>
      <c r="BY6" s="346" t="s">
        <v>38</v>
      </c>
      <c r="BZ6" s="346"/>
      <c r="CA6" s="346"/>
      <c r="CB6" s="346" t="s">
        <v>39</v>
      </c>
      <c r="CC6" s="346"/>
      <c r="CD6" s="346"/>
      <c r="CE6" s="346" t="s">
        <v>46</v>
      </c>
      <c r="CF6" s="346"/>
      <c r="CG6" s="346"/>
      <c r="CH6" s="337" t="s">
        <v>47</v>
      </c>
      <c r="CI6" s="338"/>
      <c r="CJ6" s="338"/>
      <c r="CK6" s="346" t="s">
        <v>40</v>
      </c>
      <c r="CL6" s="346"/>
      <c r="CM6" s="346"/>
      <c r="CN6" s="344" t="s">
        <v>41</v>
      </c>
      <c r="CO6" s="345"/>
      <c r="CP6" s="338"/>
      <c r="CQ6" s="346" t="s">
        <v>42</v>
      </c>
      <c r="CR6" s="346"/>
      <c r="CS6" s="346"/>
      <c r="CT6" s="337" t="s">
        <v>48</v>
      </c>
      <c r="CU6" s="338"/>
      <c r="CV6" s="338"/>
      <c r="CW6" s="329"/>
      <c r="CX6" s="329"/>
      <c r="CY6" s="329"/>
      <c r="CZ6" s="332"/>
      <c r="DA6" s="333"/>
      <c r="DB6" s="341"/>
      <c r="DC6" s="332"/>
      <c r="DD6" s="333"/>
      <c r="DE6" s="341"/>
      <c r="DF6" s="303"/>
      <c r="DG6" s="310"/>
      <c r="DH6" s="311"/>
      <c r="DI6" s="312"/>
      <c r="DJ6" s="330" t="s">
        <v>49</v>
      </c>
      <c r="DK6" s="331"/>
      <c r="DL6" s="340"/>
      <c r="DM6" s="330" t="s">
        <v>50</v>
      </c>
      <c r="DN6" s="331"/>
      <c r="DO6" s="340"/>
      <c r="DP6" s="332"/>
      <c r="DQ6" s="333"/>
      <c r="DR6" s="341"/>
      <c r="DS6" s="330" t="s">
        <v>51</v>
      </c>
      <c r="DT6" s="331"/>
      <c r="DU6" s="340"/>
      <c r="DV6" s="330" t="s">
        <v>52</v>
      </c>
      <c r="DW6" s="331"/>
      <c r="DX6" s="340"/>
      <c r="DY6" s="367" t="s">
        <v>53</v>
      </c>
      <c r="DZ6" s="368"/>
      <c r="EA6" s="368"/>
      <c r="EB6" s="303"/>
      <c r="EC6" s="323"/>
      <c r="ED6" s="324"/>
      <c r="EE6" s="325"/>
    </row>
    <row r="7" spans="1:136" s="10" customFormat="1" ht="36" customHeight="1">
      <c r="A7" s="277"/>
      <c r="B7" s="277"/>
      <c r="C7" s="280"/>
      <c r="D7" s="280"/>
      <c r="E7" s="369" t="s">
        <v>43</v>
      </c>
      <c r="F7" s="371" t="s">
        <v>55</v>
      </c>
      <c r="G7" s="372"/>
      <c r="H7" s="372"/>
      <c r="I7" s="373"/>
      <c r="J7" s="369" t="s">
        <v>43</v>
      </c>
      <c r="K7" s="371" t="s">
        <v>55</v>
      </c>
      <c r="L7" s="372"/>
      <c r="M7" s="372"/>
      <c r="N7" s="373"/>
      <c r="O7" s="369" t="s">
        <v>43</v>
      </c>
      <c r="P7" s="371" t="s">
        <v>55</v>
      </c>
      <c r="Q7" s="372"/>
      <c r="R7" s="372"/>
      <c r="S7" s="373"/>
      <c r="T7" s="369" t="s">
        <v>43</v>
      </c>
      <c r="U7" s="371" t="s">
        <v>55</v>
      </c>
      <c r="V7" s="372"/>
      <c r="W7" s="372"/>
      <c r="X7" s="373"/>
      <c r="Y7" s="369" t="s">
        <v>43</v>
      </c>
      <c r="Z7" s="371" t="s">
        <v>55</v>
      </c>
      <c r="AA7" s="372"/>
      <c r="AB7" s="372"/>
      <c r="AC7" s="373"/>
      <c r="AD7" s="369" t="s">
        <v>43</v>
      </c>
      <c r="AE7" s="371" t="s">
        <v>55</v>
      </c>
      <c r="AF7" s="372"/>
      <c r="AG7" s="372"/>
      <c r="AH7" s="373"/>
      <c r="AI7" s="369" t="s">
        <v>43</v>
      </c>
      <c r="AJ7" s="371" t="s">
        <v>55</v>
      </c>
      <c r="AK7" s="372"/>
      <c r="AL7" s="372"/>
      <c r="AM7" s="373"/>
      <c r="AN7" s="369" t="s">
        <v>43</v>
      </c>
      <c r="AO7" s="371" t="s">
        <v>55</v>
      </c>
      <c r="AP7" s="372"/>
      <c r="AQ7" s="372"/>
      <c r="AR7" s="373"/>
      <c r="AS7" s="369" t="s">
        <v>43</v>
      </c>
      <c r="AT7" s="374" t="s">
        <v>55</v>
      </c>
      <c r="AU7" s="375"/>
      <c r="AV7" s="369" t="s">
        <v>43</v>
      </c>
      <c r="AW7" s="374" t="s">
        <v>55</v>
      </c>
      <c r="AX7" s="375"/>
      <c r="AY7" s="369" t="s">
        <v>43</v>
      </c>
      <c r="AZ7" s="374" t="s">
        <v>55</v>
      </c>
      <c r="BA7" s="375"/>
      <c r="BB7" s="369" t="s">
        <v>43</v>
      </c>
      <c r="BC7" s="374" t="s">
        <v>55</v>
      </c>
      <c r="BD7" s="375"/>
      <c r="BE7" s="369" t="s">
        <v>43</v>
      </c>
      <c r="BF7" s="374" t="s">
        <v>55</v>
      </c>
      <c r="BG7" s="375"/>
      <c r="BH7" s="369" t="s">
        <v>43</v>
      </c>
      <c r="BI7" s="374" t="s">
        <v>55</v>
      </c>
      <c r="BJ7" s="375"/>
      <c r="BK7" s="369" t="s">
        <v>43</v>
      </c>
      <c r="BL7" s="374" t="s">
        <v>55</v>
      </c>
      <c r="BM7" s="375"/>
      <c r="BN7" s="369" t="s">
        <v>43</v>
      </c>
      <c r="BO7" s="374" t="s">
        <v>55</v>
      </c>
      <c r="BP7" s="376"/>
      <c r="BQ7" s="376"/>
      <c r="BR7" s="375"/>
      <c r="BS7" s="369" t="s">
        <v>43</v>
      </c>
      <c r="BT7" s="374" t="s">
        <v>55</v>
      </c>
      <c r="BU7" s="375"/>
      <c r="BV7" s="369" t="s">
        <v>43</v>
      </c>
      <c r="BW7" s="374" t="s">
        <v>55</v>
      </c>
      <c r="BX7" s="375"/>
      <c r="BY7" s="369" t="s">
        <v>43</v>
      </c>
      <c r="BZ7" s="374" t="s">
        <v>55</v>
      </c>
      <c r="CA7" s="375"/>
      <c r="CB7" s="369" t="s">
        <v>43</v>
      </c>
      <c r="CC7" s="374" t="s">
        <v>55</v>
      </c>
      <c r="CD7" s="375"/>
      <c r="CE7" s="369" t="s">
        <v>43</v>
      </c>
      <c r="CF7" s="374" t="s">
        <v>55</v>
      </c>
      <c r="CG7" s="375"/>
      <c r="CH7" s="369" t="s">
        <v>43</v>
      </c>
      <c r="CI7" s="374" t="s">
        <v>55</v>
      </c>
      <c r="CJ7" s="375"/>
      <c r="CK7" s="369" t="s">
        <v>43</v>
      </c>
      <c r="CL7" s="374" t="s">
        <v>55</v>
      </c>
      <c r="CM7" s="375"/>
      <c r="CN7" s="369" t="s">
        <v>43</v>
      </c>
      <c r="CO7" s="374" t="s">
        <v>55</v>
      </c>
      <c r="CP7" s="375"/>
      <c r="CQ7" s="369" t="s">
        <v>43</v>
      </c>
      <c r="CR7" s="374" t="s">
        <v>55</v>
      </c>
      <c r="CS7" s="375"/>
      <c r="CT7" s="369" t="s">
        <v>43</v>
      </c>
      <c r="CU7" s="374" t="s">
        <v>55</v>
      </c>
      <c r="CV7" s="375"/>
      <c r="CW7" s="369" t="s">
        <v>43</v>
      </c>
      <c r="CX7" s="374" t="s">
        <v>55</v>
      </c>
      <c r="CY7" s="375"/>
      <c r="CZ7" s="369" t="s">
        <v>43</v>
      </c>
      <c r="DA7" s="374" t="s">
        <v>55</v>
      </c>
      <c r="DB7" s="375"/>
      <c r="DC7" s="369" t="s">
        <v>43</v>
      </c>
      <c r="DD7" s="374" t="s">
        <v>55</v>
      </c>
      <c r="DE7" s="375"/>
      <c r="DF7" s="377" t="s">
        <v>9</v>
      </c>
      <c r="DG7" s="369" t="s">
        <v>43</v>
      </c>
      <c r="DH7" s="374" t="s">
        <v>55</v>
      </c>
      <c r="DI7" s="375"/>
      <c r="DJ7" s="369" t="s">
        <v>43</v>
      </c>
      <c r="DK7" s="374" t="s">
        <v>55</v>
      </c>
      <c r="DL7" s="375"/>
      <c r="DM7" s="369" t="s">
        <v>43</v>
      </c>
      <c r="DN7" s="374" t="s">
        <v>55</v>
      </c>
      <c r="DO7" s="375"/>
      <c r="DP7" s="369" t="s">
        <v>43</v>
      </c>
      <c r="DQ7" s="374" t="s">
        <v>55</v>
      </c>
      <c r="DR7" s="375"/>
      <c r="DS7" s="369" t="s">
        <v>43</v>
      </c>
      <c r="DT7" s="374" t="s">
        <v>55</v>
      </c>
      <c r="DU7" s="375"/>
      <c r="DV7" s="369" t="s">
        <v>43</v>
      </c>
      <c r="DW7" s="374" t="s">
        <v>55</v>
      </c>
      <c r="DX7" s="375"/>
      <c r="DY7" s="369" t="s">
        <v>43</v>
      </c>
      <c r="DZ7" s="374" t="s">
        <v>55</v>
      </c>
      <c r="EA7" s="375"/>
      <c r="EB7" s="303" t="s">
        <v>9</v>
      </c>
      <c r="EC7" s="369" t="s">
        <v>43</v>
      </c>
      <c r="ED7" s="374" t="s">
        <v>55</v>
      </c>
      <c r="EE7" s="375"/>
    </row>
    <row r="8" spans="1:136" s="27" customFormat="1" ht="101.25" customHeight="1">
      <c r="A8" s="278"/>
      <c r="B8" s="278"/>
      <c r="C8" s="281"/>
      <c r="D8" s="281"/>
      <c r="E8" s="370"/>
      <c r="F8" s="35" t="s">
        <v>144</v>
      </c>
      <c r="G8" s="26" t="str">
        <f>L8</f>
        <v xml:space="preserve">փաստ                   ( 1  ամիս)                                                                           </v>
      </c>
      <c r="H8" s="36" t="s">
        <v>145</v>
      </c>
      <c r="I8" s="26" t="s">
        <v>54</v>
      </c>
      <c r="J8" s="370"/>
      <c r="K8" s="35" t="str">
        <f>F8</f>
        <v>ծրագիր ( 1 ամիս)</v>
      </c>
      <c r="L8" s="26" t="s">
        <v>146</v>
      </c>
      <c r="M8" s="36" t="str">
        <f>H8</f>
        <v>կատ. %-ը 1 ամսվա  նկատմամբ</v>
      </c>
      <c r="N8" s="26" t="s">
        <v>54</v>
      </c>
      <c r="O8" s="370"/>
      <c r="P8" s="35" t="str">
        <f>K8</f>
        <v>ծրագիր ( 1 ամիս)</v>
      </c>
      <c r="Q8" s="26" t="str">
        <f>L8</f>
        <v xml:space="preserve">փաստ                   ( 1  ամիս)                                                                           </v>
      </c>
      <c r="R8" s="36" t="str">
        <f>M8</f>
        <v>կատ. %-ը 1 ամսվա  նկատմամբ</v>
      </c>
      <c r="S8" s="26" t="s">
        <v>54</v>
      </c>
      <c r="T8" s="370"/>
      <c r="U8" s="35" t="str">
        <f>P8</f>
        <v>ծրագիր ( 1 ամիս)</v>
      </c>
      <c r="V8" s="26" t="str">
        <f>Q8</f>
        <v xml:space="preserve">փաստ                   ( 1  ամիս)                                                                           </v>
      </c>
      <c r="W8" s="36" t="str">
        <f>R8</f>
        <v>կատ. %-ը 1 ամսվա  նկատմամբ</v>
      </c>
      <c r="X8" s="26" t="s">
        <v>54</v>
      </c>
      <c r="Y8" s="370"/>
      <c r="Z8" s="35" t="str">
        <f>U8</f>
        <v>ծրագիր ( 1 ամիս)</v>
      </c>
      <c r="AA8" s="26" t="str">
        <f>V8</f>
        <v xml:space="preserve">փաստ                   ( 1  ամիս)                                                                           </v>
      </c>
      <c r="AB8" s="36" t="str">
        <f>W8</f>
        <v>կատ. %-ը 1 ամսվա  նկատմամբ</v>
      </c>
      <c r="AC8" s="26" t="s">
        <v>54</v>
      </c>
      <c r="AD8" s="370"/>
      <c r="AE8" s="35" t="str">
        <f>Z8</f>
        <v>ծրագիր ( 1 ամիս)</v>
      </c>
      <c r="AF8" s="26" t="str">
        <f>AA8</f>
        <v xml:space="preserve">փաստ                   ( 1  ամիս)                                                                           </v>
      </c>
      <c r="AG8" s="36" t="str">
        <f>AB8</f>
        <v>կատ. %-ը 1 ամսվա  նկատմամբ</v>
      </c>
      <c r="AH8" s="26" t="s">
        <v>54</v>
      </c>
      <c r="AI8" s="370"/>
      <c r="AJ8" s="35" t="str">
        <f>AE8</f>
        <v>ծրագիր ( 1 ամիս)</v>
      </c>
      <c r="AK8" s="26" t="str">
        <f>AF8</f>
        <v xml:space="preserve">փաստ                   ( 1  ամիս)                                                                           </v>
      </c>
      <c r="AL8" s="26" t="str">
        <f>AG8</f>
        <v>կատ. %-ը 1 ամսվա  նկատմամբ</v>
      </c>
      <c r="AM8" s="26" t="s">
        <v>54</v>
      </c>
      <c r="AN8" s="370"/>
      <c r="AO8" s="35" t="str">
        <f>AJ8</f>
        <v>ծրագիր ( 1 ամիս)</v>
      </c>
      <c r="AP8" s="26" t="str">
        <f>AK8</f>
        <v xml:space="preserve">փաստ                   ( 1  ամիս)                                                                           </v>
      </c>
      <c r="AQ8" s="36" t="str">
        <f>AL8</f>
        <v>կատ. %-ը 1 ամսվա  նկատմամբ</v>
      </c>
      <c r="AR8" s="26" t="s">
        <v>54</v>
      </c>
      <c r="AS8" s="370"/>
      <c r="AT8" s="35" t="str">
        <f>AO8</f>
        <v>ծրագիր ( 1 ամիս)</v>
      </c>
      <c r="AU8" s="26" t="str">
        <f>AP8</f>
        <v xml:space="preserve">փաստ                   ( 1  ամիս)                                                                           </v>
      </c>
      <c r="AV8" s="370"/>
      <c r="AW8" s="35" t="str">
        <f>AT8</f>
        <v>ծրագիր ( 1 ամիս)</v>
      </c>
      <c r="AX8" s="26" t="str">
        <f>AU8</f>
        <v xml:space="preserve">փաստ                   ( 1  ամիս)                                                                           </v>
      </c>
      <c r="AY8" s="370"/>
      <c r="AZ8" s="35" t="str">
        <f>AW8</f>
        <v>ծրագիր ( 1 ամիս)</v>
      </c>
      <c r="BA8" s="26" t="str">
        <f>AX8</f>
        <v xml:space="preserve">փաստ                   ( 1  ամիս)                                                                           </v>
      </c>
      <c r="BB8" s="370"/>
      <c r="BC8" s="35" t="str">
        <f>AZ8</f>
        <v>ծրագիր ( 1 ամիս)</v>
      </c>
      <c r="BD8" s="26" t="str">
        <f>AX8</f>
        <v xml:space="preserve">փաստ                   ( 1  ամիս)                                                                           </v>
      </c>
      <c r="BE8" s="370"/>
      <c r="BF8" s="35" t="str">
        <f>BC8</f>
        <v>ծրագիր ( 1 ամիս)</v>
      </c>
      <c r="BG8" s="26" t="str">
        <f>BD8</f>
        <v xml:space="preserve">փաստ                   ( 1  ամիս)                                                                           </v>
      </c>
      <c r="BH8" s="370"/>
      <c r="BI8" s="35" t="str">
        <f>BF8</f>
        <v>ծրագիր ( 1 ամիս)</v>
      </c>
      <c r="BJ8" s="26" t="str">
        <f>BG8</f>
        <v xml:space="preserve">փաստ                   ( 1  ամիս)                                                                           </v>
      </c>
      <c r="BK8" s="370"/>
      <c r="BL8" s="35" t="str">
        <f>BI8</f>
        <v>ծրագիր ( 1 ամիս)</v>
      </c>
      <c r="BM8" s="26" t="str">
        <f>BG8</f>
        <v xml:space="preserve">փաստ                   ( 1  ամիս)                                                                           </v>
      </c>
      <c r="BN8" s="370"/>
      <c r="BO8" s="35" t="str">
        <f>BL8</f>
        <v>ծրագիր ( 1 ամիս)</v>
      </c>
      <c r="BP8" s="26" t="str">
        <f>BM8</f>
        <v xml:space="preserve">փաստ                   ( 1  ամիս)                                                                           </v>
      </c>
      <c r="BQ8" s="36" t="str">
        <f>AL8</f>
        <v>կատ. %-ը 1 ամսվա  նկատմամբ</v>
      </c>
      <c r="BR8" s="26" t="s">
        <v>54</v>
      </c>
      <c r="BS8" s="370"/>
      <c r="BT8" s="35" t="str">
        <f>BO8</f>
        <v>ծրագիր ( 1 ամիս)</v>
      </c>
      <c r="BU8" s="26" t="str">
        <f>BP8</f>
        <v xml:space="preserve">փաստ                   ( 1  ամիս)                                                                           </v>
      </c>
      <c r="BV8" s="370"/>
      <c r="BW8" s="35" t="str">
        <f>BT8</f>
        <v>ծրագիր ( 1 ամիս)</v>
      </c>
      <c r="BX8" s="26" t="str">
        <f>BU8</f>
        <v xml:space="preserve">փաստ                   ( 1  ամիս)                                                                           </v>
      </c>
      <c r="BY8" s="370"/>
      <c r="BZ8" s="35" t="str">
        <f>BW8</f>
        <v>ծրագիր ( 1 ամիս)</v>
      </c>
      <c r="CA8" s="26" t="str">
        <f>BX8</f>
        <v xml:space="preserve">փաստ                   ( 1  ամիս)                                                                           </v>
      </c>
      <c r="CB8" s="370"/>
      <c r="CC8" s="35" t="str">
        <f>BZ8</f>
        <v>ծրագիր ( 1 ամիս)</v>
      </c>
      <c r="CD8" s="26" t="str">
        <f>CA8</f>
        <v xml:space="preserve">փաստ                   ( 1  ամիս)                                                                           </v>
      </c>
      <c r="CE8" s="370"/>
      <c r="CF8" s="35" t="str">
        <f>CC8</f>
        <v>ծրագիր ( 1 ամիս)</v>
      </c>
      <c r="CG8" s="26" t="str">
        <f>CD8</f>
        <v xml:space="preserve">փաստ                   ( 1  ամիս)                                                                           </v>
      </c>
      <c r="CH8" s="370"/>
      <c r="CI8" s="35" t="str">
        <f>CF8</f>
        <v>ծրագիր ( 1 ամիս)</v>
      </c>
      <c r="CJ8" s="26" t="str">
        <f>CG8</f>
        <v xml:space="preserve">փաստ                   ( 1  ամիս)                                                                           </v>
      </c>
      <c r="CK8" s="370"/>
      <c r="CL8" s="35" t="str">
        <f>CI8</f>
        <v>ծրագիր ( 1 ամիս)</v>
      </c>
      <c r="CM8" s="26" t="str">
        <f>CJ8</f>
        <v xml:space="preserve">փաստ                   ( 1  ամիս)                                                                           </v>
      </c>
      <c r="CN8" s="370"/>
      <c r="CO8" s="35" t="str">
        <f>CL8</f>
        <v>ծրագիր ( 1 ամիս)</v>
      </c>
      <c r="CP8" s="26" t="str">
        <f>CM8</f>
        <v xml:space="preserve">փաստ                   ( 1  ամիս)                                                                           </v>
      </c>
      <c r="CQ8" s="370"/>
      <c r="CR8" s="35" t="str">
        <f>CO8</f>
        <v>ծրագիր ( 1 ամիս)</v>
      </c>
      <c r="CS8" s="26" t="str">
        <f>CP8</f>
        <v xml:space="preserve">փաստ                   ( 1  ամիս)                                                                           </v>
      </c>
      <c r="CT8" s="370"/>
      <c r="CU8" s="35" t="str">
        <f>CR8</f>
        <v>ծրագիր ( 1 ամիս)</v>
      </c>
      <c r="CV8" s="26" t="str">
        <f>CS8</f>
        <v xml:space="preserve">փաստ                   ( 1  ամիս)                                                                           </v>
      </c>
      <c r="CW8" s="370"/>
      <c r="CX8" s="35" t="str">
        <f>CU8</f>
        <v>ծրագիր ( 1 ամիս)</v>
      </c>
      <c r="CY8" s="26" t="str">
        <f>CV8</f>
        <v xml:space="preserve">փաստ                   ( 1  ամիս)                                                                           </v>
      </c>
      <c r="CZ8" s="370"/>
      <c r="DA8" s="35" t="str">
        <f>CX8</f>
        <v>ծրագիր ( 1 ամիս)</v>
      </c>
      <c r="DB8" s="26" t="str">
        <f>CY8</f>
        <v xml:space="preserve">փաստ                   ( 1  ամիս)                                                                           </v>
      </c>
      <c r="DC8" s="370"/>
      <c r="DD8" s="35" t="str">
        <f>DA8</f>
        <v>ծրագիր ( 1 ամիս)</v>
      </c>
      <c r="DE8" s="26" t="str">
        <f>DB8</f>
        <v xml:space="preserve">փաստ                   ( 1  ամիս)                                                                           </v>
      </c>
      <c r="DF8" s="377"/>
      <c r="DG8" s="370"/>
      <c r="DH8" s="35" t="str">
        <f>DD8</f>
        <v>ծրագիր ( 1 ամիս)</v>
      </c>
      <c r="DI8" s="26" t="str">
        <f>DE8</f>
        <v xml:space="preserve">փաստ                   ( 1  ամիս)                                                                           </v>
      </c>
      <c r="DJ8" s="370"/>
      <c r="DK8" s="35" t="str">
        <f>DH8</f>
        <v>ծրագիր ( 1 ամիս)</v>
      </c>
      <c r="DL8" s="26" t="str">
        <f>DI8</f>
        <v xml:space="preserve">փաստ                   ( 1  ամիս)                                                                           </v>
      </c>
      <c r="DM8" s="370"/>
      <c r="DN8" s="35" t="str">
        <f>DK8</f>
        <v>ծրագիր ( 1 ամիս)</v>
      </c>
      <c r="DO8" s="26" t="str">
        <f>DL8</f>
        <v xml:space="preserve">փաստ                   ( 1  ամիս)                                                                           </v>
      </c>
      <c r="DP8" s="370"/>
      <c r="DQ8" s="35" t="str">
        <f>DN8</f>
        <v>ծրագիր ( 1 ամիս)</v>
      </c>
      <c r="DR8" s="26" t="str">
        <f>DO8</f>
        <v xml:space="preserve">փաստ                   ( 1  ամիս)                                                                           </v>
      </c>
      <c r="DS8" s="370"/>
      <c r="DT8" s="35" t="str">
        <f>DQ8</f>
        <v>ծրագիր ( 1 ամիս)</v>
      </c>
      <c r="DU8" s="26" t="str">
        <f>DR8</f>
        <v xml:space="preserve">փաստ                   ( 1  ամիս)                                                                           </v>
      </c>
      <c r="DV8" s="370"/>
      <c r="DW8" s="35" t="str">
        <f>DT8</f>
        <v>ծրագիր ( 1 ամիս)</v>
      </c>
      <c r="DX8" s="26" t="str">
        <f>DU8</f>
        <v xml:space="preserve">փաստ                   ( 1  ամիս)                                                                           </v>
      </c>
      <c r="DY8" s="370"/>
      <c r="DZ8" s="35" t="str">
        <f>DW8</f>
        <v>ծրագիր ( 1 ամիս)</v>
      </c>
      <c r="EA8" s="26" t="str">
        <f>DX8</f>
        <v xml:space="preserve">փաստ                   ( 1  ամիս)                                                                           </v>
      </c>
      <c r="EB8" s="303"/>
      <c r="EC8" s="370"/>
      <c r="ED8" s="35" t="str">
        <f>DZ8</f>
        <v>ծրագիր ( 1 ամիս)</v>
      </c>
      <c r="EE8" s="26" t="str">
        <f>EA8</f>
        <v xml:space="preserve">փաստ                   ( 1  ամիս)                                                                           </v>
      </c>
    </row>
    <row r="9" spans="1:136" s="31" customFormat="1" ht="15.6" customHeight="1">
      <c r="A9" s="28"/>
      <c r="B9" s="29">
        <v>1</v>
      </c>
      <c r="C9" s="30">
        <v>2</v>
      </c>
      <c r="D9" s="29">
        <v>3</v>
      </c>
      <c r="E9" s="30">
        <v>4</v>
      </c>
      <c r="F9" s="29">
        <v>5</v>
      </c>
      <c r="G9" s="30">
        <v>6</v>
      </c>
      <c r="H9" s="29">
        <v>7</v>
      </c>
      <c r="I9" s="30">
        <v>8</v>
      </c>
      <c r="J9" s="29">
        <v>9</v>
      </c>
      <c r="K9" s="30">
        <v>10</v>
      </c>
      <c r="L9" s="29">
        <v>11</v>
      </c>
      <c r="M9" s="30">
        <v>12</v>
      </c>
      <c r="N9" s="29">
        <v>13</v>
      </c>
      <c r="O9" s="30">
        <v>14</v>
      </c>
      <c r="P9" s="29">
        <v>15</v>
      </c>
      <c r="Q9" s="30">
        <v>16</v>
      </c>
      <c r="R9" s="29">
        <v>17</v>
      </c>
      <c r="S9" s="30">
        <v>18</v>
      </c>
      <c r="T9" s="29">
        <v>19</v>
      </c>
      <c r="U9" s="30">
        <v>20</v>
      </c>
      <c r="V9" s="29">
        <v>21</v>
      </c>
      <c r="W9" s="30">
        <v>22</v>
      </c>
      <c r="X9" s="29">
        <v>23</v>
      </c>
      <c r="Y9" s="30">
        <v>24</v>
      </c>
      <c r="Z9" s="29">
        <v>25</v>
      </c>
      <c r="AA9" s="30">
        <v>26</v>
      </c>
      <c r="AB9" s="29">
        <v>27</v>
      </c>
      <c r="AC9" s="30">
        <v>28</v>
      </c>
      <c r="AD9" s="29">
        <v>29</v>
      </c>
      <c r="AE9" s="30">
        <v>30</v>
      </c>
      <c r="AF9" s="29">
        <v>31</v>
      </c>
      <c r="AG9" s="30">
        <v>32</v>
      </c>
      <c r="AH9" s="29">
        <v>33</v>
      </c>
      <c r="AI9" s="30">
        <v>34</v>
      </c>
      <c r="AJ9" s="29">
        <v>35</v>
      </c>
      <c r="AK9" s="30">
        <v>36</v>
      </c>
      <c r="AL9" s="29">
        <v>37</v>
      </c>
      <c r="AM9" s="30">
        <v>38</v>
      </c>
      <c r="AN9" s="29">
        <v>39</v>
      </c>
      <c r="AO9" s="30">
        <v>40</v>
      </c>
      <c r="AP9" s="29">
        <v>41</v>
      </c>
      <c r="AQ9" s="30">
        <v>42</v>
      </c>
      <c r="AR9" s="29">
        <v>43</v>
      </c>
      <c r="AS9" s="30">
        <v>44</v>
      </c>
      <c r="AT9" s="29">
        <v>45</v>
      </c>
      <c r="AU9" s="30">
        <v>46</v>
      </c>
      <c r="AV9" s="29">
        <v>47</v>
      </c>
      <c r="AW9" s="30">
        <v>48</v>
      </c>
      <c r="AX9" s="29">
        <v>49</v>
      </c>
      <c r="AY9" s="30">
        <v>50</v>
      </c>
      <c r="AZ9" s="29">
        <v>51</v>
      </c>
      <c r="BA9" s="30">
        <v>52</v>
      </c>
      <c r="BB9" s="29">
        <v>53</v>
      </c>
      <c r="BC9" s="30">
        <v>54</v>
      </c>
      <c r="BD9" s="29">
        <v>55</v>
      </c>
      <c r="BE9" s="30">
        <v>56</v>
      </c>
      <c r="BF9" s="29">
        <v>57</v>
      </c>
      <c r="BG9" s="30">
        <v>58</v>
      </c>
      <c r="BH9" s="29">
        <v>59</v>
      </c>
      <c r="BI9" s="30">
        <v>60</v>
      </c>
      <c r="BJ9" s="29">
        <v>61</v>
      </c>
      <c r="BK9" s="30">
        <v>62</v>
      </c>
      <c r="BL9" s="29">
        <v>63</v>
      </c>
      <c r="BM9" s="30">
        <v>64</v>
      </c>
      <c r="BN9" s="29">
        <v>65</v>
      </c>
      <c r="BO9" s="30">
        <v>66</v>
      </c>
      <c r="BP9" s="29">
        <v>67</v>
      </c>
      <c r="BQ9" s="30">
        <v>68</v>
      </c>
      <c r="BR9" s="29">
        <v>69</v>
      </c>
      <c r="BS9" s="30">
        <v>70</v>
      </c>
      <c r="BT9" s="29">
        <v>71</v>
      </c>
      <c r="BU9" s="30">
        <v>72</v>
      </c>
      <c r="BV9" s="29">
        <v>73</v>
      </c>
      <c r="BW9" s="30">
        <v>74</v>
      </c>
      <c r="BX9" s="29">
        <v>75</v>
      </c>
      <c r="BY9" s="30">
        <v>76</v>
      </c>
      <c r="BZ9" s="29">
        <v>77</v>
      </c>
      <c r="CA9" s="30">
        <v>78</v>
      </c>
      <c r="CB9" s="29">
        <v>79</v>
      </c>
      <c r="CC9" s="30">
        <v>80</v>
      </c>
      <c r="CD9" s="29">
        <v>81</v>
      </c>
      <c r="CE9" s="30">
        <v>82</v>
      </c>
      <c r="CF9" s="29">
        <v>83</v>
      </c>
      <c r="CG9" s="30">
        <v>84</v>
      </c>
      <c r="CH9" s="29">
        <v>85</v>
      </c>
      <c r="CI9" s="30">
        <v>86</v>
      </c>
      <c r="CJ9" s="29">
        <v>87</v>
      </c>
      <c r="CK9" s="30">
        <v>88</v>
      </c>
      <c r="CL9" s="29">
        <v>89</v>
      </c>
      <c r="CM9" s="30">
        <v>90</v>
      </c>
      <c r="CN9" s="29">
        <v>91</v>
      </c>
      <c r="CO9" s="30">
        <v>92</v>
      </c>
      <c r="CP9" s="29">
        <v>93</v>
      </c>
      <c r="CQ9" s="30">
        <v>94</v>
      </c>
      <c r="CR9" s="29">
        <v>95</v>
      </c>
      <c r="CS9" s="30">
        <v>96</v>
      </c>
      <c r="CT9" s="29">
        <v>97</v>
      </c>
      <c r="CU9" s="30">
        <v>98</v>
      </c>
      <c r="CV9" s="29">
        <v>99</v>
      </c>
      <c r="CW9" s="30">
        <v>100</v>
      </c>
      <c r="CX9" s="29">
        <v>101</v>
      </c>
      <c r="CY9" s="30">
        <v>102</v>
      </c>
      <c r="CZ9" s="29">
        <v>103</v>
      </c>
      <c r="DA9" s="30">
        <v>104</v>
      </c>
      <c r="DB9" s="29">
        <v>105</v>
      </c>
      <c r="DC9" s="30">
        <v>106</v>
      </c>
      <c r="DD9" s="29">
        <v>107</v>
      </c>
      <c r="DE9" s="30">
        <v>108</v>
      </c>
      <c r="DF9" s="29">
        <v>109</v>
      </c>
      <c r="DG9" s="30">
        <v>110</v>
      </c>
      <c r="DH9" s="29">
        <v>111</v>
      </c>
      <c r="DI9" s="30">
        <v>112</v>
      </c>
      <c r="DJ9" s="29">
        <v>113</v>
      </c>
      <c r="DK9" s="30">
        <v>114</v>
      </c>
      <c r="DL9" s="29">
        <v>115</v>
      </c>
      <c r="DM9" s="30">
        <v>116</v>
      </c>
      <c r="DN9" s="29">
        <v>117</v>
      </c>
      <c r="DO9" s="30">
        <v>118</v>
      </c>
      <c r="DP9" s="29">
        <v>119</v>
      </c>
      <c r="DQ9" s="30">
        <v>120</v>
      </c>
      <c r="DR9" s="29">
        <v>121</v>
      </c>
      <c r="DS9" s="30">
        <v>122</v>
      </c>
      <c r="DT9" s="29">
        <v>123</v>
      </c>
      <c r="DU9" s="30">
        <v>124</v>
      </c>
      <c r="DV9" s="29">
        <v>125</v>
      </c>
      <c r="DW9" s="30">
        <v>126</v>
      </c>
      <c r="DX9" s="29">
        <v>127</v>
      </c>
      <c r="DY9" s="30">
        <v>128</v>
      </c>
      <c r="DZ9" s="29">
        <v>129</v>
      </c>
      <c r="EA9" s="30">
        <v>130</v>
      </c>
      <c r="EB9" s="29">
        <v>131</v>
      </c>
      <c r="EC9" s="30">
        <v>132</v>
      </c>
      <c r="ED9" s="29">
        <v>133</v>
      </c>
      <c r="EE9" s="30">
        <v>134</v>
      </c>
    </row>
    <row r="10" spans="1:136" s="14" customFormat="1" ht="20.25" customHeight="1">
      <c r="A10" s="21">
        <v>1</v>
      </c>
      <c r="B10" s="37" t="s">
        <v>56</v>
      </c>
      <c r="C10" s="38"/>
      <c r="D10" s="38"/>
      <c r="E10" s="25">
        <f t="shared" ref="E10:E73" si="0">DG10+EC10-DY10</f>
        <v>564780.80000000005</v>
      </c>
      <c r="F10" s="33">
        <f>E10/12*1</f>
        <v>47065.066666666673</v>
      </c>
      <c r="G10" s="12">
        <f>DI10+EE10-EA10</f>
        <v>0</v>
      </c>
      <c r="H10" s="12">
        <f>G10/F10*100</f>
        <v>0</v>
      </c>
      <c r="I10" s="12">
        <f>G10/E10*100</f>
        <v>0</v>
      </c>
      <c r="J10" s="12">
        <f t="shared" ref="J10:J73" si="1">T10+Y10+AD10+AI10+AN10+AS10+BK10+BS10+BV10+BY10+CB10+CE10+CK10+CN10+CT10+CW10+DC10</f>
        <v>305670</v>
      </c>
      <c r="K10" s="33">
        <f t="shared" ref="K10:K73" si="2">J10/12*1</f>
        <v>25472.5</v>
      </c>
      <c r="L10" s="12">
        <f>V10+AA10+AF10+AK10+AP10+AU10+BM10+BU10+BX10+CA10+CD10+CG10+CM10+CP10+CV10+CY10+DE10</f>
        <v>0</v>
      </c>
      <c r="M10" s="12">
        <f>L10/K10*100</f>
        <v>0</v>
      </c>
      <c r="N10" s="12">
        <f>L10/J10*100</f>
        <v>0</v>
      </c>
      <c r="O10" s="12">
        <f t="shared" ref="O10:O73" si="3">T10+AD10</f>
        <v>140000</v>
      </c>
      <c r="P10" s="33">
        <f t="shared" ref="P10:P73" si="4">O10/12*1</f>
        <v>11666.666666666666</v>
      </c>
      <c r="Q10" s="12">
        <f t="shared" ref="Q10:Q73" si="5">V10+AF10</f>
        <v>0</v>
      </c>
      <c r="R10" s="12">
        <f>Q10/P10*100</f>
        <v>0</v>
      </c>
      <c r="S10" s="11">
        <f>Q10/O10*100</f>
        <v>0</v>
      </c>
      <c r="T10" s="47">
        <v>60000</v>
      </c>
      <c r="U10" s="33">
        <f t="shared" ref="U10:U73" si="6">T10/12*1</f>
        <v>5000</v>
      </c>
      <c r="V10" s="47"/>
      <c r="W10" s="12">
        <f>V10/U10*100</f>
        <v>0</v>
      </c>
      <c r="X10" s="11">
        <f>V10/T10*100</f>
        <v>0</v>
      </c>
      <c r="Y10" s="47">
        <v>32000</v>
      </c>
      <c r="Z10" s="33">
        <f t="shared" ref="Z10:Z73" si="7">Y10/12*1</f>
        <v>2666.6666666666665</v>
      </c>
      <c r="AA10" s="47"/>
      <c r="AB10" s="12">
        <f>AA10/Z10*100</f>
        <v>0</v>
      </c>
      <c r="AC10" s="11">
        <f>AA10/Y10*100</f>
        <v>0</v>
      </c>
      <c r="AD10" s="47">
        <v>80000</v>
      </c>
      <c r="AE10" s="33">
        <f t="shared" ref="AE10:AE73" si="8">AD10/12*1</f>
        <v>6666.666666666667</v>
      </c>
      <c r="AF10" s="47"/>
      <c r="AG10" s="12">
        <f>AF10/AE10*100</f>
        <v>0</v>
      </c>
      <c r="AH10" s="11">
        <f>AF10/AD10*100</f>
        <v>0</v>
      </c>
      <c r="AI10" s="47">
        <v>18830</v>
      </c>
      <c r="AJ10" s="33">
        <f t="shared" ref="AJ10:AJ73" si="9">AI10/12*1</f>
        <v>1569.1666666666667</v>
      </c>
      <c r="AK10" s="47"/>
      <c r="AL10" s="12">
        <f>AK10/AJ10*100</f>
        <v>0</v>
      </c>
      <c r="AM10" s="11">
        <f>AK10/AI10*100</f>
        <v>0</v>
      </c>
      <c r="AN10" s="47">
        <v>14000</v>
      </c>
      <c r="AO10" s="33">
        <f t="shared" ref="AO10:AO73" si="10">AN10/12*1</f>
        <v>1166.6666666666667</v>
      </c>
      <c r="AP10" s="47"/>
      <c r="AQ10" s="12">
        <f>AP10/AO10*100</f>
        <v>0</v>
      </c>
      <c r="AR10" s="11">
        <f>AP10/AN10*100</f>
        <v>0</v>
      </c>
      <c r="AS10" s="38">
        <v>0</v>
      </c>
      <c r="AT10" s="33">
        <f t="shared" ref="AT10:AT73" si="11">AS10/12*1</f>
        <v>0</v>
      </c>
      <c r="AU10" s="47">
        <v>0</v>
      </c>
      <c r="AV10" s="38">
        <v>0</v>
      </c>
      <c r="AW10" s="33">
        <f t="shared" ref="AW10:AW73" si="12">AV10/12*1</f>
        <v>0</v>
      </c>
      <c r="AX10" s="47"/>
      <c r="AY10" s="48">
        <v>250120.2</v>
      </c>
      <c r="AZ10" s="33">
        <f t="shared" ref="AZ10:AZ73" si="13">AY10/12*1</f>
        <v>20843.350000000002</v>
      </c>
      <c r="BA10" s="47"/>
      <c r="BB10" s="38">
        <v>0</v>
      </c>
      <c r="BC10" s="33">
        <f t="shared" ref="BC10:BC73" si="14">BB10/12*1</f>
        <v>0</v>
      </c>
      <c r="BD10" s="13"/>
      <c r="BE10" s="42">
        <v>1633.6</v>
      </c>
      <c r="BF10" s="33">
        <f t="shared" ref="BF10:BF73" si="15">BE10/12*1</f>
        <v>136.13333333333333</v>
      </c>
      <c r="BG10" s="47"/>
      <c r="BH10" s="38">
        <v>0</v>
      </c>
      <c r="BI10" s="33">
        <f t="shared" ref="BI10:BI73" si="16">BH10/12*1</f>
        <v>0</v>
      </c>
      <c r="BJ10" s="47">
        <v>0</v>
      </c>
      <c r="BK10" s="38">
        <v>0</v>
      </c>
      <c r="BL10" s="33">
        <f t="shared" ref="BL10:BL73" si="17">BK10/12*1</f>
        <v>0</v>
      </c>
      <c r="BM10" s="47">
        <v>0</v>
      </c>
      <c r="BN10" s="12">
        <f t="shared" ref="BN10:BN73" si="18">BS10+BV10+BY10+CB10</f>
        <v>24500</v>
      </c>
      <c r="BO10" s="33">
        <f t="shared" ref="BO10:BO73" si="19">BN10/12*1</f>
        <v>2041.6666666666667</v>
      </c>
      <c r="BP10" s="12">
        <f t="shared" ref="BP10:BP73" si="20">BU10+BX10+CA10+CD10</f>
        <v>0</v>
      </c>
      <c r="BQ10" s="12">
        <f>BP10/BO10*100</f>
        <v>0</v>
      </c>
      <c r="BR10" s="11">
        <f>BP10/BN10*100</f>
        <v>0</v>
      </c>
      <c r="BS10" s="47">
        <v>15000</v>
      </c>
      <c r="BT10" s="33">
        <f t="shared" ref="BT10:BT73" si="21">BS10/12*1</f>
        <v>1250</v>
      </c>
      <c r="BU10" s="47"/>
      <c r="BV10" s="47">
        <v>0</v>
      </c>
      <c r="BW10" s="33">
        <f t="shared" ref="BW10:BW73" si="22">BV10/12*1</f>
        <v>0</v>
      </c>
      <c r="BX10" s="47"/>
      <c r="BY10" s="42">
        <v>8500</v>
      </c>
      <c r="BZ10" s="33">
        <f t="shared" ref="BZ10:BZ73" si="23">BY10/12*1</f>
        <v>708.33333333333337</v>
      </c>
      <c r="CA10" s="47"/>
      <c r="CB10" s="47">
        <v>1000</v>
      </c>
      <c r="CC10" s="33">
        <f t="shared" ref="CC10:CC73" si="24">CB10/12*1</f>
        <v>83.333333333333329</v>
      </c>
      <c r="CD10" s="47"/>
      <c r="CE10" s="11"/>
      <c r="CF10" s="33">
        <f t="shared" ref="CF10:CF73" si="25">CE10/12*1</f>
        <v>0</v>
      </c>
      <c r="CG10" s="47">
        <v>0</v>
      </c>
      <c r="CH10" s="42">
        <v>7357</v>
      </c>
      <c r="CI10" s="33">
        <f t="shared" ref="CI10:CI73" si="26">CH10/12*1</f>
        <v>613.08333333333337</v>
      </c>
      <c r="CJ10" s="47"/>
      <c r="CK10" s="38">
        <v>0</v>
      </c>
      <c r="CL10" s="33">
        <f t="shared" ref="CL10:CL73" si="27">CK10/12*1</f>
        <v>0</v>
      </c>
      <c r="CM10" s="47"/>
      <c r="CN10" s="47">
        <v>64340</v>
      </c>
      <c r="CO10" s="33">
        <f t="shared" ref="CO10:CO73" si="28">CN10/12*1</f>
        <v>5361.666666666667</v>
      </c>
      <c r="CP10" s="47"/>
      <c r="CQ10" s="47">
        <v>22500</v>
      </c>
      <c r="CR10" s="33">
        <f t="shared" ref="CR10:CR73" si="29">CQ10/12*1</f>
        <v>1875</v>
      </c>
      <c r="CS10" s="47"/>
      <c r="CT10" s="38">
        <v>10000</v>
      </c>
      <c r="CU10" s="33">
        <f t="shared" ref="CU10:CU73" si="30">CT10/12*1</f>
        <v>833.33333333333337</v>
      </c>
      <c r="CV10" s="47"/>
      <c r="CW10" s="42">
        <v>1000</v>
      </c>
      <c r="CX10" s="33">
        <f t="shared" ref="CX10:CX73" si="31">CW10/12*1</f>
        <v>83.333333333333329</v>
      </c>
      <c r="CY10" s="47"/>
      <c r="CZ10" s="42">
        <v>0</v>
      </c>
      <c r="DA10" s="33">
        <f t="shared" ref="DA10:DA73" si="32">CZ10/12*1</f>
        <v>0</v>
      </c>
      <c r="DB10" s="47"/>
      <c r="DC10" s="47">
        <v>1000</v>
      </c>
      <c r="DD10" s="33">
        <f t="shared" ref="DD10:DD73" si="33">DC10/12*1</f>
        <v>83.333333333333329</v>
      </c>
      <c r="DE10" s="47"/>
      <c r="DF10" s="47"/>
      <c r="DG10" s="12">
        <f t="shared" ref="DG10:DG73" si="34">T10+Y10+AD10+AI10+AN10+AS10+AV10+AY10+BB10+BE10+BH10+BK10+BS10+BV10+BY10+CB10+CE10+CH10+CK10+CN10+CT10+CW10+CZ10+DC10</f>
        <v>564780.80000000005</v>
      </c>
      <c r="DH10" s="33">
        <f t="shared" ref="DH10:DH73" si="35">DG10/12*1</f>
        <v>47065.066666666673</v>
      </c>
      <c r="DI10" s="12">
        <f t="shared" ref="DI10:DI73" si="36">V10+AA10+AF10+AK10+AP10+AU10+AX10+BA10+BD10+BG10+BJ10+BM10+BU10+BX10+CA10+CD10+CG10+CJ10+CM10+CP10+CV10+CY10+DB10+DE10+DF10</f>
        <v>0</v>
      </c>
      <c r="DJ10" s="42">
        <v>0</v>
      </c>
      <c r="DK10" s="33">
        <f t="shared" ref="DK10:DK73" si="37">DJ10/12*1</f>
        <v>0</v>
      </c>
      <c r="DL10" s="47"/>
      <c r="DM10" s="47">
        <v>0</v>
      </c>
      <c r="DN10" s="33">
        <f t="shared" ref="DN10:DN73" si="38">DM10/12*1</f>
        <v>0</v>
      </c>
      <c r="DO10" s="47"/>
      <c r="DP10" s="42">
        <v>0</v>
      </c>
      <c r="DQ10" s="33">
        <f t="shared" ref="DQ10:DQ73" si="39">DP10/12*1</f>
        <v>0</v>
      </c>
      <c r="DR10" s="47">
        <v>0</v>
      </c>
      <c r="DS10" s="47">
        <v>0</v>
      </c>
      <c r="DT10" s="33">
        <f t="shared" ref="DT10:DT73" si="40">DS10/12*1</f>
        <v>0</v>
      </c>
      <c r="DU10" s="47"/>
      <c r="DV10" s="42">
        <v>0</v>
      </c>
      <c r="DW10" s="33">
        <f t="shared" ref="DW10:DW73" si="41">DV10/12*1</f>
        <v>0</v>
      </c>
      <c r="DX10" s="47">
        <v>0</v>
      </c>
      <c r="DY10" s="47">
        <v>0</v>
      </c>
      <c r="DZ10" s="33">
        <f t="shared" ref="DZ10:DZ73" si="42">DY10/12*1</f>
        <v>0</v>
      </c>
      <c r="EA10" s="47"/>
      <c r="EB10" s="47"/>
      <c r="EC10" s="12">
        <f t="shared" ref="EC10:EC73" si="43">DJ10+DM10+DP10+DS10+DV10+DY10</f>
        <v>0</v>
      </c>
      <c r="ED10" s="33">
        <f t="shared" ref="ED10:ED73" si="44">EC10/12*1</f>
        <v>0</v>
      </c>
      <c r="EE10" s="12"/>
    </row>
    <row r="11" spans="1:136" s="14" customFormat="1" ht="20.25" customHeight="1">
      <c r="A11" s="21">
        <v>2</v>
      </c>
      <c r="B11" s="72" t="s">
        <v>57</v>
      </c>
      <c r="C11" s="38">
        <v>16030</v>
      </c>
      <c r="D11" s="38"/>
      <c r="E11" s="25">
        <f t="shared" si="0"/>
        <v>53725.799999999996</v>
      </c>
      <c r="F11" s="33">
        <f t="shared" ref="F11:F74" si="45">E11/12*1</f>
        <v>4477.1499999999996</v>
      </c>
      <c r="G11" s="12">
        <f t="shared" ref="G11:G74" si="46">DI11+EE11-EA11</f>
        <v>0</v>
      </c>
      <c r="H11" s="12">
        <f t="shared" ref="H11:H74" si="47">G11/F11*100</f>
        <v>0</v>
      </c>
      <c r="I11" s="12">
        <f t="shared" ref="I11:I74" si="48">G11/E11*100</f>
        <v>0</v>
      </c>
      <c r="J11" s="12">
        <f t="shared" si="1"/>
        <v>23843.299999999996</v>
      </c>
      <c r="K11" s="33">
        <f t="shared" si="2"/>
        <v>1986.9416666666664</v>
      </c>
      <c r="L11" s="12">
        <f t="shared" ref="L11:L74" si="49">V11+AA11+AF11+AK11+AP11+AU11+BM11+BU11+BX11+CA11+CD11+CG11+CM11+CP11+CV11+CY11+DE11</f>
        <v>0</v>
      </c>
      <c r="M11" s="12">
        <f t="shared" ref="M11:M74" si="50">L11/K11*100</f>
        <v>0</v>
      </c>
      <c r="N11" s="12">
        <f t="shared" ref="N11:N74" si="51">L11/J11*100</f>
        <v>0</v>
      </c>
      <c r="O11" s="12">
        <f t="shared" si="3"/>
        <v>11299.1</v>
      </c>
      <c r="P11" s="33">
        <f t="shared" si="4"/>
        <v>941.5916666666667</v>
      </c>
      <c r="Q11" s="12">
        <f t="shared" si="5"/>
        <v>0</v>
      </c>
      <c r="R11" s="12">
        <f t="shared" ref="R11:R74" si="52">Q11/P11*100</f>
        <v>0</v>
      </c>
      <c r="S11" s="11">
        <f t="shared" ref="S11:S74" si="53">Q11/O11*100</f>
        <v>0</v>
      </c>
      <c r="T11" s="47">
        <v>800</v>
      </c>
      <c r="U11" s="33">
        <f t="shared" si="6"/>
        <v>66.666666666666671</v>
      </c>
      <c r="V11" s="47"/>
      <c r="W11" s="12">
        <f t="shared" ref="W11:W74" si="54">V11/U11*100</f>
        <v>0</v>
      </c>
      <c r="X11" s="11">
        <f t="shared" ref="X11:X74" si="55">V11/T11*100</f>
        <v>0</v>
      </c>
      <c r="Y11" s="47">
        <v>5100</v>
      </c>
      <c r="Z11" s="33">
        <f t="shared" si="7"/>
        <v>425</v>
      </c>
      <c r="AA11" s="47"/>
      <c r="AB11" s="12">
        <f t="shared" ref="AB11:AB74" si="56">AA11/Z11*100</f>
        <v>0</v>
      </c>
      <c r="AC11" s="11">
        <f t="shared" ref="AC11:AC74" si="57">AA11/Y11*100</f>
        <v>0</v>
      </c>
      <c r="AD11" s="47">
        <v>10499.1</v>
      </c>
      <c r="AE11" s="33">
        <f t="shared" si="8"/>
        <v>874.92500000000007</v>
      </c>
      <c r="AF11" s="47"/>
      <c r="AG11" s="12">
        <f t="shared" ref="AG11:AG74" si="58">AF11/AE11*100</f>
        <v>0</v>
      </c>
      <c r="AH11" s="11">
        <f t="shared" ref="AH11:AH74" si="59">AF11/AD11*100</f>
        <v>0</v>
      </c>
      <c r="AI11" s="47">
        <v>123.6</v>
      </c>
      <c r="AJ11" s="33">
        <f t="shared" si="9"/>
        <v>10.299999999999999</v>
      </c>
      <c r="AK11" s="47"/>
      <c r="AL11" s="12">
        <f t="shared" ref="AL11:AL74" si="60">AK11/AJ11*100</f>
        <v>0</v>
      </c>
      <c r="AM11" s="11">
        <f t="shared" ref="AM11:AM74" si="61">AK11/AI11*100</f>
        <v>0</v>
      </c>
      <c r="AN11" s="47"/>
      <c r="AO11" s="33">
        <f t="shared" si="10"/>
        <v>0</v>
      </c>
      <c r="AP11" s="47"/>
      <c r="AQ11" s="12" t="e">
        <f t="shared" ref="AQ11:AQ74" si="62">AP11/AO11*100</f>
        <v>#DIV/0!</v>
      </c>
      <c r="AR11" s="11" t="e">
        <f t="shared" ref="AR11:AR74" si="63">AP11/AN11*100</f>
        <v>#DIV/0!</v>
      </c>
      <c r="AS11" s="38">
        <v>0</v>
      </c>
      <c r="AT11" s="33">
        <f t="shared" si="11"/>
        <v>0</v>
      </c>
      <c r="AU11" s="47">
        <v>0</v>
      </c>
      <c r="AV11" s="38">
        <v>0</v>
      </c>
      <c r="AW11" s="33">
        <f t="shared" si="12"/>
        <v>0</v>
      </c>
      <c r="AX11" s="47"/>
      <c r="AY11" s="48">
        <v>29882.5</v>
      </c>
      <c r="AZ11" s="33">
        <f t="shared" si="13"/>
        <v>2490.2083333333335</v>
      </c>
      <c r="BA11" s="47"/>
      <c r="BB11" s="38">
        <v>0</v>
      </c>
      <c r="BC11" s="33">
        <f t="shared" si="14"/>
        <v>0</v>
      </c>
      <c r="BD11" s="13"/>
      <c r="BE11" s="42">
        <v>0</v>
      </c>
      <c r="BF11" s="33">
        <f t="shared" si="15"/>
        <v>0</v>
      </c>
      <c r="BG11" s="47"/>
      <c r="BH11" s="38">
        <v>0</v>
      </c>
      <c r="BI11" s="33">
        <f t="shared" si="16"/>
        <v>0</v>
      </c>
      <c r="BJ11" s="47">
        <v>0</v>
      </c>
      <c r="BK11" s="38">
        <v>0</v>
      </c>
      <c r="BL11" s="33">
        <f t="shared" si="17"/>
        <v>0</v>
      </c>
      <c r="BM11" s="47">
        <v>0</v>
      </c>
      <c r="BN11" s="12">
        <f t="shared" si="18"/>
        <v>120.6</v>
      </c>
      <c r="BO11" s="33">
        <f t="shared" si="19"/>
        <v>10.049999999999999</v>
      </c>
      <c r="BP11" s="12">
        <f t="shared" si="20"/>
        <v>0</v>
      </c>
      <c r="BQ11" s="12">
        <f t="shared" ref="BQ11:BQ74" si="64">BP11/BO11*100</f>
        <v>0</v>
      </c>
      <c r="BR11" s="11">
        <f t="shared" ref="BR11:BR74" si="65">BP11/BN11*100</f>
        <v>0</v>
      </c>
      <c r="BS11" s="47">
        <v>120.6</v>
      </c>
      <c r="BT11" s="33">
        <f t="shared" si="21"/>
        <v>10.049999999999999</v>
      </c>
      <c r="BU11" s="47"/>
      <c r="BV11" s="47">
        <v>0</v>
      </c>
      <c r="BW11" s="33">
        <f t="shared" si="22"/>
        <v>0</v>
      </c>
      <c r="BX11" s="47"/>
      <c r="BY11" s="42">
        <v>0</v>
      </c>
      <c r="BZ11" s="33">
        <f t="shared" si="23"/>
        <v>0</v>
      </c>
      <c r="CA11" s="47"/>
      <c r="CB11" s="47">
        <v>0</v>
      </c>
      <c r="CC11" s="33">
        <f t="shared" si="24"/>
        <v>0</v>
      </c>
      <c r="CD11" s="47"/>
      <c r="CE11" s="11"/>
      <c r="CF11" s="33">
        <f t="shared" si="25"/>
        <v>0</v>
      </c>
      <c r="CG11" s="47">
        <v>0</v>
      </c>
      <c r="CH11" s="42">
        <v>0</v>
      </c>
      <c r="CI11" s="33">
        <f t="shared" si="26"/>
        <v>0</v>
      </c>
      <c r="CJ11" s="47"/>
      <c r="CK11" s="38">
        <v>0</v>
      </c>
      <c r="CL11" s="33">
        <f t="shared" si="27"/>
        <v>0</v>
      </c>
      <c r="CM11" s="47"/>
      <c r="CN11" s="47">
        <v>7200</v>
      </c>
      <c r="CO11" s="33">
        <f t="shared" si="28"/>
        <v>600</v>
      </c>
      <c r="CP11" s="47"/>
      <c r="CQ11" s="47">
        <v>1500</v>
      </c>
      <c r="CR11" s="33">
        <f t="shared" si="29"/>
        <v>125</v>
      </c>
      <c r="CS11" s="47"/>
      <c r="CT11" s="38">
        <v>0</v>
      </c>
      <c r="CU11" s="33">
        <f t="shared" si="30"/>
        <v>0</v>
      </c>
      <c r="CV11" s="47"/>
      <c r="CW11" s="42">
        <v>0</v>
      </c>
      <c r="CX11" s="33">
        <f t="shared" si="31"/>
        <v>0</v>
      </c>
      <c r="CY11" s="47"/>
      <c r="CZ11" s="42">
        <v>0</v>
      </c>
      <c r="DA11" s="33">
        <f t="shared" si="32"/>
        <v>0</v>
      </c>
      <c r="DB11" s="47"/>
      <c r="DC11" s="47">
        <v>0</v>
      </c>
      <c r="DD11" s="33">
        <f t="shared" si="33"/>
        <v>0</v>
      </c>
      <c r="DE11" s="47"/>
      <c r="DF11" s="47"/>
      <c r="DG11" s="12">
        <f t="shared" si="34"/>
        <v>53725.799999999996</v>
      </c>
      <c r="DH11" s="33">
        <f t="shared" si="35"/>
        <v>4477.1499999999996</v>
      </c>
      <c r="DI11" s="12">
        <f t="shared" si="36"/>
        <v>0</v>
      </c>
      <c r="DJ11" s="42">
        <v>0</v>
      </c>
      <c r="DK11" s="33">
        <f t="shared" si="37"/>
        <v>0</v>
      </c>
      <c r="DL11" s="47"/>
      <c r="DM11" s="47">
        <v>0</v>
      </c>
      <c r="DN11" s="33">
        <f t="shared" si="38"/>
        <v>0</v>
      </c>
      <c r="DO11" s="47"/>
      <c r="DP11" s="42">
        <v>0</v>
      </c>
      <c r="DQ11" s="33">
        <f t="shared" si="39"/>
        <v>0</v>
      </c>
      <c r="DR11" s="47">
        <v>0</v>
      </c>
      <c r="DS11" s="47">
        <v>0</v>
      </c>
      <c r="DT11" s="33">
        <f t="shared" si="40"/>
        <v>0</v>
      </c>
      <c r="DU11" s="47"/>
      <c r="DV11" s="42">
        <v>0</v>
      </c>
      <c r="DW11" s="33">
        <f t="shared" si="41"/>
        <v>0</v>
      </c>
      <c r="DX11" s="47">
        <v>0</v>
      </c>
      <c r="DY11" s="47">
        <v>3827.3</v>
      </c>
      <c r="DZ11" s="33">
        <f t="shared" si="42"/>
        <v>318.94166666666666</v>
      </c>
      <c r="EA11" s="47"/>
      <c r="EB11" s="47"/>
      <c r="EC11" s="12">
        <f>DJ11+DM11+DP11+DS11+DV11+DY11</f>
        <v>3827.3</v>
      </c>
      <c r="ED11" s="33">
        <f t="shared" si="44"/>
        <v>318.94166666666666</v>
      </c>
      <c r="EE11" s="12"/>
      <c r="EF11" s="14">
        <f>DY11-EC11</f>
        <v>0</v>
      </c>
    </row>
    <row r="12" spans="1:136" s="14" customFormat="1" ht="20.25" customHeight="1">
      <c r="A12" s="21">
        <v>3</v>
      </c>
      <c r="B12" s="72" t="s">
        <v>58</v>
      </c>
      <c r="C12" s="38">
        <v>6074.1</v>
      </c>
      <c r="D12" s="38"/>
      <c r="E12" s="25">
        <f t="shared" si="0"/>
        <v>8975.7000000000007</v>
      </c>
      <c r="F12" s="33">
        <f t="shared" si="45"/>
        <v>747.97500000000002</v>
      </c>
      <c r="G12" s="12">
        <f t="shared" si="46"/>
        <v>0</v>
      </c>
      <c r="H12" s="12">
        <f t="shared" si="47"/>
        <v>0</v>
      </c>
      <c r="I12" s="12">
        <f t="shared" si="48"/>
        <v>0</v>
      </c>
      <c r="J12" s="12">
        <f t="shared" si="1"/>
        <v>3718.6</v>
      </c>
      <c r="K12" s="33">
        <f t="shared" si="2"/>
        <v>309.88333333333333</v>
      </c>
      <c r="L12" s="12">
        <f t="shared" si="49"/>
        <v>0</v>
      </c>
      <c r="M12" s="12">
        <f t="shared" si="50"/>
        <v>0</v>
      </c>
      <c r="N12" s="12">
        <f t="shared" si="51"/>
        <v>0</v>
      </c>
      <c r="O12" s="12">
        <f t="shared" si="3"/>
        <v>2703.8999999999996</v>
      </c>
      <c r="P12" s="33">
        <f t="shared" si="4"/>
        <v>225.32499999999996</v>
      </c>
      <c r="Q12" s="12">
        <f t="shared" si="5"/>
        <v>0</v>
      </c>
      <c r="R12" s="12">
        <f t="shared" si="52"/>
        <v>0</v>
      </c>
      <c r="S12" s="11">
        <f t="shared" si="53"/>
        <v>0</v>
      </c>
      <c r="T12" s="47">
        <v>1199.3</v>
      </c>
      <c r="U12" s="33">
        <f t="shared" si="6"/>
        <v>99.941666666666663</v>
      </c>
      <c r="V12" s="47"/>
      <c r="W12" s="12">
        <f t="shared" si="54"/>
        <v>0</v>
      </c>
      <c r="X12" s="11">
        <f t="shared" si="55"/>
        <v>0</v>
      </c>
      <c r="Y12" s="47">
        <v>633.6</v>
      </c>
      <c r="Z12" s="33">
        <f t="shared" si="7"/>
        <v>52.800000000000004</v>
      </c>
      <c r="AA12" s="47"/>
      <c r="AB12" s="12">
        <f t="shared" si="56"/>
        <v>0</v>
      </c>
      <c r="AC12" s="11">
        <f t="shared" si="57"/>
        <v>0</v>
      </c>
      <c r="AD12" s="47">
        <v>1504.6</v>
      </c>
      <c r="AE12" s="33">
        <f t="shared" si="8"/>
        <v>125.38333333333333</v>
      </c>
      <c r="AF12" s="47"/>
      <c r="AG12" s="12">
        <f t="shared" si="58"/>
        <v>0</v>
      </c>
      <c r="AH12" s="11">
        <f t="shared" si="59"/>
        <v>0</v>
      </c>
      <c r="AI12" s="47">
        <v>8</v>
      </c>
      <c r="AJ12" s="33">
        <f t="shared" si="9"/>
        <v>0.66666666666666663</v>
      </c>
      <c r="AK12" s="47"/>
      <c r="AL12" s="12">
        <f t="shared" si="60"/>
        <v>0</v>
      </c>
      <c r="AM12" s="11">
        <f t="shared" si="61"/>
        <v>0</v>
      </c>
      <c r="AN12" s="47"/>
      <c r="AO12" s="33">
        <f t="shared" si="10"/>
        <v>0</v>
      </c>
      <c r="AP12" s="47"/>
      <c r="AQ12" s="12" t="e">
        <f t="shared" si="62"/>
        <v>#DIV/0!</v>
      </c>
      <c r="AR12" s="11" t="e">
        <f t="shared" si="63"/>
        <v>#DIV/0!</v>
      </c>
      <c r="AS12" s="38">
        <v>0</v>
      </c>
      <c r="AT12" s="33">
        <f t="shared" si="11"/>
        <v>0</v>
      </c>
      <c r="AU12" s="47">
        <v>0</v>
      </c>
      <c r="AV12" s="38">
        <v>0</v>
      </c>
      <c r="AW12" s="33">
        <f t="shared" si="12"/>
        <v>0</v>
      </c>
      <c r="AX12" s="47"/>
      <c r="AY12" s="48">
        <v>5257.1</v>
      </c>
      <c r="AZ12" s="33">
        <f t="shared" si="13"/>
        <v>438.0916666666667</v>
      </c>
      <c r="BA12" s="47"/>
      <c r="BB12" s="38">
        <v>0</v>
      </c>
      <c r="BC12" s="33">
        <f t="shared" si="14"/>
        <v>0</v>
      </c>
      <c r="BD12" s="13"/>
      <c r="BE12" s="42">
        <v>0</v>
      </c>
      <c r="BF12" s="33">
        <f t="shared" si="15"/>
        <v>0</v>
      </c>
      <c r="BG12" s="47"/>
      <c r="BH12" s="38">
        <v>0</v>
      </c>
      <c r="BI12" s="33">
        <f t="shared" si="16"/>
        <v>0</v>
      </c>
      <c r="BJ12" s="47">
        <v>0</v>
      </c>
      <c r="BK12" s="38">
        <v>0</v>
      </c>
      <c r="BL12" s="33">
        <f t="shared" si="17"/>
        <v>0</v>
      </c>
      <c r="BM12" s="47">
        <v>0</v>
      </c>
      <c r="BN12" s="12">
        <f t="shared" si="18"/>
        <v>373.09999999999997</v>
      </c>
      <c r="BO12" s="33">
        <f t="shared" si="19"/>
        <v>31.091666666666665</v>
      </c>
      <c r="BP12" s="12">
        <f t="shared" si="20"/>
        <v>0</v>
      </c>
      <c r="BQ12" s="12">
        <f t="shared" si="64"/>
        <v>0</v>
      </c>
      <c r="BR12" s="11">
        <f t="shared" si="65"/>
        <v>0</v>
      </c>
      <c r="BS12" s="47">
        <v>2.7</v>
      </c>
      <c r="BT12" s="33">
        <f t="shared" si="21"/>
        <v>0.22500000000000001</v>
      </c>
      <c r="BU12" s="47"/>
      <c r="BV12" s="47">
        <v>370.4</v>
      </c>
      <c r="BW12" s="33">
        <f t="shared" si="22"/>
        <v>30.866666666666664</v>
      </c>
      <c r="BX12" s="47"/>
      <c r="BY12" s="42">
        <v>0</v>
      </c>
      <c r="BZ12" s="33">
        <f t="shared" si="23"/>
        <v>0</v>
      </c>
      <c r="CA12" s="47"/>
      <c r="CB12" s="47">
        <v>0</v>
      </c>
      <c r="CC12" s="33">
        <f t="shared" si="24"/>
        <v>0</v>
      </c>
      <c r="CD12" s="47"/>
      <c r="CE12" s="11"/>
      <c r="CF12" s="33">
        <f t="shared" si="25"/>
        <v>0</v>
      </c>
      <c r="CG12" s="47">
        <v>0</v>
      </c>
      <c r="CH12" s="42">
        <v>0</v>
      </c>
      <c r="CI12" s="33">
        <f t="shared" si="26"/>
        <v>0</v>
      </c>
      <c r="CJ12" s="47"/>
      <c r="CK12" s="38">
        <v>0</v>
      </c>
      <c r="CL12" s="33">
        <f t="shared" si="27"/>
        <v>0</v>
      </c>
      <c r="CM12" s="47"/>
      <c r="CN12" s="47">
        <v>0</v>
      </c>
      <c r="CO12" s="33">
        <f t="shared" si="28"/>
        <v>0</v>
      </c>
      <c r="CP12" s="47"/>
      <c r="CQ12" s="47">
        <v>0</v>
      </c>
      <c r="CR12" s="33">
        <f t="shared" si="29"/>
        <v>0</v>
      </c>
      <c r="CS12" s="47"/>
      <c r="CT12" s="38">
        <v>0</v>
      </c>
      <c r="CU12" s="33">
        <f t="shared" si="30"/>
        <v>0</v>
      </c>
      <c r="CV12" s="47"/>
      <c r="CW12" s="42">
        <v>0</v>
      </c>
      <c r="CX12" s="33">
        <f t="shared" si="31"/>
        <v>0</v>
      </c>
      <c r="CY12" s="47"/>
      <c r="CZ12" s="42">
        <v>0</v>
      </c>
      <c r="DA12" s="33">
        <f t="shared" si="32"/>
        <v>0</v>
      </c>
      <c r="DB12" s="47"/>
      <c r="DC12" s="47">
        <v>0</v>
      </c>
      <c r="DD12" s="33">
        <f t="shared" si="33"/>
        <v>0</v>
      </c>
      <c r="DE12" s="47"/>
      <c r="DF12" s="47"/>
      <c r="DG12" s="12">
        <f t="shared" si="34"/>
        <v>8975.7000000000007</v>
      </c>
      <c r="DH12" s="33">
        <f t="shared" si="35"/>
        <v>747.97500000000002</v>
      </c>
      <c r="DI12" s="12">
        <f t="shared" si="36"/>
        <v>0</v>
      </c>
      <c r="DJ12" s="42">
        <v>0</v>
      </c>
      <c r="DK12" s="33">
        <f t="shared" si="37"/>
        <v>0</v>
      </c>
      <c r="DL12" s="47"/>
      <c r="DM12" s="47">
        <v>0</v>
      </c>
      <c r="DN12" s="33">
        <f t="shared" si="38"/>
        <v>0</v>
      </c>
      <c r="DO12" s="47"/>
      <c r="DP12" s="42">
        <v>0</v>
      </c>
      <c r="DQ12" s="33">
        <f t="shared" si="39"/>
        <v>0</v>
      </c>
      <c r="DR12" s="47">
        <v>0</v>
      </c>
      <c r="DS12" s="47">
        <v>0</v>
      </c>
      <c r="DT12" s="33">
        <f t="shared" si="40"/>
        <v>0</v>
      </c>
      <c r="DU12" s="47"/>
      <c r="DV12" s="42">
        <v>0</v>
      </c>
      <c r="DW12" s="33">
        <f t="shared" si="41"/>
        <v>0</v>
      </c>
      <c r="DX12" s="47">
        <v>0</v>
      </c>
      <c r="DY12" s="47">
        <v>468.1</v>
      </c>
      <c r="DZ12" s="33">
        <f t="shared" si="42"/>
        <v>39.008333333333333</v>
      </c>
      <c r="EA12" s="47"/>
      <c r="EB12" s="47"/>
      <c r="EC12" s="12">
        <f t="shared" si="43"/>
        <v>468.1</v>
      </c>
      <c r="ED12" s="33">
        <f t="shared" si="44"/>
        <v>39.008333333333333</v>
      </c>
      <c r="EE12" s="12"/>
      <c r="EF12" s="14">
        <f t="shared" ref="EF12:EF75" si="66">DY12-EC12</f>
        <v>0</v>
      </c>
    </row>
    <row r="13" spans="1:136" s="14" customFormat="1" ht="20.25" customHeight="1">
      <c r="A13" s="21">
        <v>4</v>
      </c>
      <c r="B13" s="72" t="s">
        <v>59</v>
      </c>
      <c r="C13" s="38">
        <v>5673.5</v>
      </c>
      <c r="D13" s="38"/>
      <c r="E13" s="25">
        <f t="shared" si="0"/>
        <v>25319.599999999999</v>
      </c>
      <c r="F13" s="33">
        <f t="shared" si="45"/>
        <v>2109.9666666666667</v>
      </c>
      <c r="G13" s="12">
        <f t="shared" si="46"/>
        <v>0</v>
      </c>
      <c r="H13" s="12">
        <f t="shared" si="47"/>
        <v>0</v>
      </c>
      <c r="I13" s="12">
        <f t="shared" si="48"/>
        <v>0</v>
      </c>
      <c r="J13" s="12">
        <f t="shared" si="1"/>
        <v>3967</v>
      </c>
      <c r="K13" s="33">
        <f t="shared" si="2"/>
        <v>330.58333333333331</v>
      </c>
      <c r="L13" s="12">
        <f t="shared" si="49"/>
        <v>0</v>
      </c>
      <c r="M13" s="12">
        <f t="shared" si="50"/>
        <v>0</v>
      </c>
      <c r="N13" s="12">
        <f t="shared" si="51"/>
        <v>0</v>
      </c>
      <c r="O13" s="12">
        <f t="shared" si="3"/>
        <v>1889</v>
      </c>
      <c r="P13" s="33">
        <f t="shared" si="4"/>
        <v>157.41666666666666</v>
      </c>
      <c r="Q13" s="12">
        <f t="shared" si="5"/>
        <v>0</v>
      </c>
      <c r="R13" s="12">
        <f t="shared" si="52"/>
        <v>0</v>
      </c>
      <c r="S13" s="11">
        <f t="shared" si="53"/>
        <v>0</v>
      </c>
      <c r="T13" s="47">
        <v>47</v>
      </c>
      <c r="U13" s="33">
        <f t="shared" si="6"/>
        <v>3.9166666666666665</v>
      </c>
      <c r="V13" s="47"/>
      <c r="W13" s="12">
        <f t="shared" si="54"/>
        <v>0</v>
      </c>
      <c r="X13" s="11">
        <f t="shared" si="55"/>
        <v>0</v>
      </c>
      <c r="Y13" s="47">
        <v>1413</v>
      </c>
      <c r="Z13" s="33">
        <f t="shared" si="7"/>
        <v>117.75</v>
      </c>
      <c r="AA13" s="47"/>
      <c r="AB13" s="12">
        <f t="shared" si="56"/>
        <v>0</v>
      </c>
      <c r="AC13" s="11">
        <f t="shared" si="57"/>
        <v>0</v>
      </c>
      <c r="AD13" s="47">
        <v>1842</v>
      </c>
      <c r="AE13" s="33">
        <f t="shared" si="8"/>
        <v>153.5</v>
      </c>
      <c r="AF13" s="47"/>
      <c r="AG13" s="12">
        <f t="shared" si="58"/>
        <v>0</v>
      </c>
      <c r="AH13" s="11">
        <f t="shared" si="59"/>
        <v>0</v>
      </c>
      <c r="AI13" s="47">
        <v>58</v>
      </c>
      <c r="AJ13" s="33">
        <f t="shared" si="9"/>
        <v>4.833333333333333</v>
      </c>
      <c r="AK13" s="47"/>
      <c r="AL13" s="12">
        <f t="shared" si="60"/>
        <v>0</v>
      </c>
      <c r="AM13" s="11">
        <f t="shared" si="61"/>
        <v>0</v>
      </c>
      <c r="AN13" s="47"/>
      <c r="AO13" s="33">
        <f t="shared" si="10"/>
        <v>0</v>
      </c>
      <c r="AP13" s="47"/>
      <c r="AQ13" s="12" t="e">
        <f t="shared" si="62"/>
        <v>#DIV/0!</v>
      </c>
      <c r="AR13" s="11" t="e">
        <f t="shared" si="63"/>
        <v>#DIV/0!</v>
      </c>
      <c r="AS13" s="38">
        <v>0</v>
      </c>
      <c r="AT13" s="33">
        <f t="shared" si="11"/>
        <v>0</v>
      </c>
      <c r="AU13" s="47">
        <v>0</v>
      </c>
      <c r="AV13" s="38">
        <v>0</v>
      </c>
      <c r="AW13" s="33">
        <f t="shared" si="12"/>
        <v>0</v>
      </c>
      <c r="AX13" s="47"/>
      <c r="AY13" s="48">
        <v>21352.6</v>
      </c>
      <c r="AZ13" s="33">
        <f t="shared" si="13"/>
        <v>1779.3833333333332</v>
      </c>
      <c r="BA13" s="47"/>
      <c r="BB13" s="38">
        <v>0</v>
      </c>
      <c r="BC13" s="33">
        <f t="shared" si="14"/>
        <v>0</v>
      </c>
      <c r="BD13" s="13"/>
      <c r="BE13" s="42">
        <v>0</v>
      </c>
      <c r="BF13" s="33">
        <f t="shared" si="15"/>
        <v>0</v>
      </c>
      <c r="BG13" s="47"/>
      <c r="BH13" s="38">
        <v>0</v>
      </c>
      <c r="BI13" s="33">
        <f t="shared" si="16"/>
        <v>0</v>
      </c>
      <c r="BJ13" s="47">
        <v>0</v>
      </c>
      <c r="BK13" s="38">
        <v>0</v>
      </c>
      <c r="BL13" s="33">
        <f t="shared" si="17"/>
        <v>0</v>
      </c>
      <c r="BM13" s="47">
        <v>0</v>
      </c>
      <c r="BN13" s="12">
        <f t="shared" si="18"/>
        <v>607</v>
      </c>
      <c r="BO13" s="33">
        <f t="shared" si="19"/>
        <v>50.583333333333336</v>
      </c>
      <c r="BP13" s="12">
        <f t="shared" si="20"/>
        <v>0</v>
      </c>
      <c r="BQ13" s="12">
        <f t="shared" si="64"/>
        <v>0</v>
      </c>
      <c r="BR13" s="11">
        <f t="shared" si="65"/>
        <v>0</v>
      </c>
      <c r="BS13" s="47">
        <v>189</v>
      </c>
      <c r="BT13" s="33">
        <f t="shared" si="21"/>
        <v>15.75</v>
      </c>
      <c r="BU13" s="47"/>
      <c r="BV13" s="47">
        <v>58</v>
      </c>
      <c r="BW13" s="33">
        <f t="shared" si="22"/>
        <v>4.833333333333333</v>
      </c>
      <c r="BX13" s="47"/>
      <c r="BY13" s="42">
        <v>360</v>
      </c>
      <c r="BZ13" s="33">
        <f t="shared" si="23"/>
        <v>30</v>
      </c>
      <c r="CA13" s="47"/>
      <c r="CB13" s="47">
        <v>0</v>
      </c>
      <c r="CC13" s="33">
        <f t="shared" si="24"/>
        <v>0</v>
      </c>
      <c r="CD13" s="47"/>
      <c r="CE13" s="11"/>
      <c r="CF13" s="33">
        <f t="shared" si="25"/>
        <v>0</v>
      </c>
      <c r="CG13" s="47">
        <v>0</v>
      </c>
      <c r="CH13" s="42">
        <v>0</v>
      </c>
      <c r="CI13" s="33">
        <f t="shared" si="26"/>
        <v>0</v>
      </c>
      <c r="CJ13" s="47"/>
      <c r="CK13" s="38">
        <v>0</v>
      </c>
      <c r="CL13" s="33">
        <f t="shared" si="27"/>
        <v>0</v>
      </c>
      <c r="CM13" s="47"/>
      <c r="CN13" s="47">
        <v>0</v>
      </c>
      <c r="CO13" s="33">
        <f t="shared" si="28"/>
        <v>0</v>
      </c>
      <c r="CP13" s="47"/>
      <c r="CQ13" s="47">
        <v>0</v>
      </c>
      <c r="CR13" s="33">
        <f t="shared" si="29"/>
        <v>0</v>
      </c>
      <c r="CS13" s="47"/>
      <c r="CT13" s="38">
        <v>0</v>
      </c>
      <c r="CU13" s="33">
        <f t="shared" si="30"/>
        <v>0</v>
      </c>
      <c r="CV13" s="47"/>
      <c r="CW13" s="42">
        <v>0</v>
      </c>
      <c r="CX13" s="33">
        <f t="shared" si="31"/>
        <v>0</v>
      </c>
      <c r="CY13" s="47"/>
      <c r="CZ13" s="42">
        <v>0</v>
      </c>
      <c r="DA13" s="33">
        <f t="shared" si="32"/>
        <v>0</v>
      </c>
      <c r="DB13" s="47"/>
      <c r="DC13" s="47">
        <v>0</v>
      </c>
      <c r="DD13" s="33">
        <f t="shared" si="33"/>
        <v>0</v>
      </c>
      <c r="DE13" s="47"/>
      <c r="DF13" s="47"/>
      <c r="DG13" s="12">
        <f t="shared" si="34"/>
        <v>25319.599999999999</v>
      </c>
      <c r="DH13" s="33">
        <f t="shared" si="35"/>
        <v>2109.9666666666667</v>
      </c>
      <c r="DI13" s="12">
        <f t="shared" si="36"/>
        <v>0</v>
      </c>
      <c r="DJ13" s="42">
        <v>0</v>
      </c>
      <c r="DK13" s="33">
        <f t="shared" si="37"/>
        <v>0</v>
      </c>
      <c r="DL13" s="47"/>
      <c r="DM13" s="47">
        <v>0</v>
      </c>
      <c r="DN13" s="33">
        <f t="shared" si="38"/>
        <v>0</v>
      </c>
      <c r="DO13" s="47"/>
      <c r="DP13" s="42">
        <v>0</v>
      </c>
      <c r="DQ13" s="33">
        <f t="shared" si="39"/>
        <v>0</v>
      </c>
      <c r="DR13" s="47">
        <v>0</v>
      </c>
      <c r="DS13" s="47">
        <v>0</v>
      </c>
      <c r="DT13" s="33">
        <f t="shared" si="40"/>
        <v>0</v>
      </c>
      <c r="DU13" s="47"/>
      <c r="DV13" s="42">
        <v>0</v>
      </c>
      <c r="DW13" s="33">
        <f t="shared" si="41"/>
        <v>0</v>
      </c>
      <c r="DX13" s="47">
        <v>0</v>
      </c>
      <c r="DY13" s="47">
        <v>1270</v>
      </c>
      <c r="DZ13" s="33">
        <f t="shared" si="42"/>
        <v>105.83333333333333</v>
      </c>
      <c r="EA13" s="47"/>
      <c r="EB13" s="47"/>
      <c r="EC13" s="12">
        <f t="shared" si="43"/>
        <v>1270</v>
      </c>
      <c r="ED13" s="33">
        <f t="shared" si="44"/>
        <v>105.83333333333333</v>
      </c>
      <c r="EE13" s="12"/>
      <c r="EF13" s="14">
        <f t="shared" si="66"/>
        <v>0</v>
      </c>
    </row>
    <row r="14" spans="1:136" s="14" customFormat="1" ht="20.25" customHeight="1">
      <c r="A14" s="21">
        <v>5</v>
      </c>
      <c r="B14" s="72" t="s">
        <v>60</v>
      </c>
      <c r="C14" s="38">
        <v>7755</v>
      </c>
      <c r="D14" s="38"/>
      <c r="E14" s="25">
        <f t="shared" si="0"/>
        <v>31401.600000000006</v>
      </c>
      <c r="F14" s="33">
        <f t="shared" si="45"/>
        <v>2616.8000000000006</v>
      </c>
      <c r="G14" s="12">
        <f t="shared" si="46"/>
        <v>0</v>
      </c>
      <c r="H14" s="12">
        <f t="shared" si="47"/>
        <v>0</v>
      </c>
      <c r="I14" s="12">
        <f t="shared" si="48"/>
        <v>0</v>
      </c>
      <c r="J14" s="12">
        <f t="shared" si="1"/>
        <v>9233.7000000000007</v>
      </c>
      <c r="K14" s="33">
        <f t="shared" si="2"/>
        <v>769.47500000000002</v>
      </c>
      <c r="L14" s="12">
        <f t="shared" si="49"/>
        <v>0</v>
      </c>
      <c r="M14" s="12">
        <f t="shared" si="50"/>
        <v>0</v>
      </c>
      <c r="N14" s="12">
        <f t="shared" si="51"/>
        <v>0</v>
      </c>
      <c r="O14" s="12">
        <f t="shared" si="3"/>
        <v>4086.6</v>
      </c>
      <c r="P14" s="33">
        <f t="shared" si="4"/>
        <v>340.55</v>
      </c>
      <c r="Q14" s="12">
        <f t="shared" si="5"/>
        <v>0</v>
      </c>
      <c r="R14" s="12">
        <f t="shared" si="52"/>
        <v>0</v>
      </c>
      <c r="S14" s="11">
        <f t="shared" si="53"/>
        <v>0</v>
      </c>
      <c r="T14" s="47">
        <v>37.9</v>
      </c>
      <c r="U14" s="33">
        <f t="shared" si="6"/>
        <v>3.1583333333333332</v>
      </c>
      <c r="V14" s="47"/>
      <c r="W14" s="12">
        <f t="shared" si="54"/>
        <v>0</v>
      </c>
      <c r="X14" s="11">
        <f t="shared" si="55"/>
        <v>0</v>
      </c>
      <c r="Y14" s="47">
        <v>4010.9</v>
      </c>
      <c r="Z14" s="33">
        <f t="shared" si="7"/>
        <v>334.24166666666667</v>
      </c>
      <c r="AA14" s="47"/>
      <c r="AB14" s="12">
        <f t="shared" si="56"/>
        <v>0</v>
      </c>
      <c r="AC14" s="11">
        <f t="shared" si="57"/>
        <v>0</v>
      </c>
      <c r="AD14" s="47">
        <v>4048.7</v>
      </c>
      <c r="AE14" s="33">
        <f t="shared" si="8"/>
        <v>337.39166666666665</v>
      </c>
      <c r="AF14" s="47"/>
      <c r="AG14" s="12">
        <f t="shared" si="58"/>
        <v>0</v>
      </c>
      <c r="AH14" s="11">
        <f t="shared" si="59"/>
        <v>0</v>
      </c>
      <c r="AI14" s="47">
        <v>40</v>
      </c>
      <c r="AJ14" s="33">
        <f t="shared" si="9"/>
        <v>3.3333333333333335</v>
      </c>
      <c r="AK14" s="47"/>
      <c r="AL14" s="12">
        <f t="shared" si="60"/>
        <v>0</v>
      </c>
      <c r="AM14" s="11">
        <f t="shared" si="61"/>
        <v>0</v>
      </c>
      <c r="AN14" s="47"/>
      <c r="AO14" s="33">
        <f t="shared" si="10"/>
        <v>0</v>
      </c>
      <c r="AP14" s="47"/>
      <c r="AQ14" s="12" t="e">
        <f t="shared" si="62"/>
        <v>#DIV/0!</v>
      </c>
      <c r="AR14" s="11" t="e">
        <f t="shared" si="63"/>
        <v>#DIV/0!</v>
      </c>
      <c r="AS14" s="38">
        <v>0</v>
      </c>
      <c r="AT14" s="33">
        <f t="shared" si="11"/>
        <v>0</v>
      </c>
      <c r="AU14" s="47">
        <v>0</v>
      </c>
      <c r="AV14" s="38">
        <v>0</v>
      </c>
      <c r="AW14" s="33">
        <f t="shared" si="12"/>
        <v>0</v>
      </c>
      <c r="AX14" s="47"/>
      <c r="AY14" s="48">
        <v>22167.9</v>
      </c>
      <c r="AZ14" s="33">
        <f t="shared" si="13"/>
        <v>1847.325</v>
      </c>
      <c r="BA14" s="47"/>
      <c r="BB14" s="38">
        <v>0</v>
      </c>
      <c r="BC14" s="33">
        <f t="shared" si="14"/>
        <v>0</v>
      </c>
      <c r="BD14" s="13"/>
      <c r="BE14" s="42">
        <v>0</v>
      </c>
      <c r="BF14" s="33">
        <f t="shared" si="15"/>
        <v>0</v>
      </c>
      <c r="BG14" s="47"/>
      <c r="BH14" s="38">
        <v>0</v>
      </c>
      <c r="BI14" s="33">
        <f t="shared" si="16"/>
        <v>0</v>
      </c>
      <c r="BJ14" s="47">
        <v>0</v>
      </c>
      <c r="BK14" s="38">
        <v>0</v>
      </c>
      <c r="BL14" s="33">
        <f t="shared" si="17"/>
        <v>0</v>
      </c>
      <c r="BM14" s="47">
        <v>0</v>
      </c>
      <c r="BN14" s="12">
        <f t="shared" si="18"/>
        <v>796.2</v>
      </c>
      <c r="BO14" s="33">
        <f t="shared" si="19"/>
        <v>66.350000000000009</v>
      </c>
      <c r="BP14" s="12">
        <f t="shared" si="20"/>
        <v>0</v>
      </c>
      <c r="BQ14" s="12">
        <f t="shared" si="64"/>
        <v>0</v>
      </c>
      <c r="BR14" s="11">
        <f t="shared" si="65"/>
        <v>0</v>
      </c>
      <c r="BS14" s="47">
        <v>0</v>
      </c>
      <c r="BT14" s="33">
        <f t="shared" si="21"/>
        <v>0</v>
      </c>
      <c r="BU14" s="47"/>
      <c r="BV14" s="47">
        <v>796.2</v>
      </c>
      <c r="BW14" s="33">
        <f t="shared" si="22"/>
        <v>66.350000000000009</v>
      </c>
      <c r="BX14" s="47"/>
      <c r="BY14" s="42">
        <v>0</v>
      </c>
      <c r="BZ14" s="33">
        <f t="shared" si="23"/>
        <v>0</v>
      </c>
      <c r="CA14" s="47"/>
      <c r="CB14" s="47">
        <v>0</v>
      </c>
      <c r="CC14" s="33">
        <f t="shared" si="24"/>
        <v>0</v>
      </c>
      <c r="CD14" s="47"/>
      <c r="CE14" s="11"/>
      <c r="CF14" s="33">
        <f t="shared" si="25"/>
        <v>0</v>
      </c>
      <c r="CG14" s="47">
        <v>0</v>
      </c>
      <c r="CH14" s="42">
        <v>0</v>
      </c>
      <c r="CI14" s="33">
        <f t="shared" si="26"/>
        <v>0</v>
      </c>
      <c r="CJ14" s="47"/>
      <c r="CK14" s="38">
        <v>0</v>
      </c>
      <c r="CL14" s="33">
        <f t="shared" si="27"/>
        <v>0</v>
      </c>
      <c r="CM14" s="47"/>
      <c r="CN14" s="47">
        <v>300</v>
      </c>
      <c r="CO14" s="33">
        <f t="shared" si="28"/>
        <v>25</v>
      </c>
      <c r="CP14" s="47"/>
      <c r="CQ14" s="47">
        <v>300</v>
      </c>
      <c r="CR14" s="33">
        <f t="shared" si="29"/>
        <v>25</v>
      </c>
      <c r="CS14" s="47"/>
      <c r="CT14" s="38">
        <v>0</v>
      </c>
      <c r="CU14" s="33">
        <f t="shared" si="30"/>
        <v>0</v>
      </c>
      <c r="CV14" s="47"/>
      <c r="CW14" s="42">
        <v>0</v>
      </c>
      <c r="CX14" s="33">
        <f t="shared" si="31"/>
        <v>0</v>
      </c>
      <c r="CY14" s="47"/>
      <c r="CZ14" s="42">
        <v>0</v>
      </c>
      <c r="DA14" s="33">
        <f t="shared" si="32"/>
        <v>0</v>
      </c>
      <c r="DB14" s="47"/>
      <c r="DC14" s="47">
        <v>0</v>
      </c>
      <c r="DD14" s="33">
        <f t="shared" si="33"/>
        <v>0</v>
      </c>
      <c r="DE14" s="47"/>
      <c r="DF14" s="47"/>
      <c r="DG14" s="12">
        <f t="shared" si="34"/>
        <v>31401.600000000002</v>
      </c>
      <c r="DH14" s="33">
        <f t="shared" si="35"/>
        <v>2616.8000000000002</v>
      </c>
      <c r="DI14" s="12">
        <f t="shared" si="36"/>
        <v>0</v>
      </c>
      <c r="DJ14" s="42">
        <v>0</v>
      </c>
      <c r="DK14" s="33">
        <f t="shared" si="37"/>
        <v>0</v>
      </c>
      <c r="DL14" s="47"/>
      <c r="DM14" s="47">
        <v>0</v>
      </c>
      <c r="DN14" s="33">
        <f t="shared" si="38"/>
        <v>0</v>
      </c>
      <c r="DO14" s="47"/>
      <c r="DP14" s="42">
        <v>0</v>
      </c>
      <c r="DQ14" s="33">
        <f t="shared" si="39"/>
        <v>0</v>
      </c>
      <c r="DR14" s="47">
        <v>0</v>
      </c>
      <c r="DS14" s="47">
        <v>0</v>
      </c>
      <c r="DT14" s="33">
        <f t="shared" si="40"/>
        <v>0</v>
      </c>
      <c r="DU14" s="47"/>
      <c r="DV14" s="42">
        <v>0</v>
      </c>
      <c r="DW14" s="33">
        <f t="shared" si="41"/>
        <v>0</v>
      </c>
      <c r="DX14" s="47">
        <v>0</v>
      </c>
      <c r="DY14" s="47">
        <v>2000</v>
      </c>
      <c r="DZ14" s="33">
        <f t="shared" si="42"/>
        <v>166.66666666666666</v>
      </c>
      <c r="EA14" s="47"/>
      <c r="EB14" s="47"/>
      <c r="EC14" s="12">
        <f t="shared" si="43"/>
        <v>2000</v>
      </c>
      <c r="ED14" s="33">
        <f t="shared" si="44"/>
        <v>166.66666666666666</v>
      </c>
      <c r="EE14" s="12"/>
      <c r="EF14" s="14">
        <f t="shared" si="66"/>
        <v>0</v>
      </c>
    </row>
    <row r="15" spans="1:136" s="14" customFormat="1" ht="20.25" customHeight="1">
      <c r="A15" s="21">
        <v>6</v>
      </c>
      <c r="B15" s="72" t="s">
        <v>61</v>
      </c>
      <c r="C15" s="38">
        <v>10680</v>
      </c>
      <c r="D15" s="38"/>
      <c r="E15" s="25">
        <f t="shared" si="0"/>
        <v>51041.600000000006</v>
      </c>
      <c r="F15" s="33">
        <f t="shared" si="45"/>
        <v>4253.4666666666672</v>
      </c>
      <c r="G15" s="12">
        <f t="shared" si="46"/>
        <v>0</v>
      </c>
      <c r="H15" s="12">
        <f t="shared" si="47"/>
        <v>0</v>
      </c>
      <c r="I15" s="12">
        <f t="shared" si="48"/>
        <v>0</v>
      </c>
      <c r="J15" s="12">
        <f t="shared" si="1"/>
        <v>20854.900000000001</v>
      </c>
      <c r="K15" s="33">
        <f t="shared" si="2"/>
        <v>1737.9083333333335</v>
      </c>
      <c r="L15" s="12">
        <f t="shared" si="49"/>
        <v>0</v>
      </c>
      <c r="M15" s="12">
        <f t="shared" si="50"/>
        <v>0</v>
      </c>
      <c r="N15" s="12">
        <f t="shared" si="51"/>
        <v>0</v>
      </c>
      <c r="O15" s="12">
        <f t="shared" si="3"/>
        <v>13181.400000000001</v>
      </c>
      <c r="P15" s="33">
        <f t="shared" si="4"/>
        <v>1098.45</v>
      </c>
      <c r="Q15" s="12">
        <f t="shared" si="5"/>
        <v>0</v>
      </c>
      <c r="R15" s="12">
        <f t="shared" si="52"/>
        <v>0</v>
      </c>
      <c r="S15" s="11">
        <f t="shared" si="53"/>
        <v>0</v>
      </c>
      <c r="T15" s="47">
        <v>2989.2</v>
      </c>
      <c r="U15" s="33">
        <f t="shared" si="6"/>
        <v>249.1</v>
      </c>
      <c r="V15" s="47"/>
      <c r="W15" s="12">
        <f t="shared" si="54"/>
        <v>0</v>
      </c>
      <c r="X15" s="11">
        <f t="shared" si="55"/>
        <v>0</v>
      </c>
      <c r="Y15" s="47">
        <v>2868</v>
      </c>
      <c r="Z15" s="33">
        <f t="shared" si="7"/>
        <v>239</v>
      </c>
      <c r="AA15" s="47"/>
      <c r="AB15" s="12">
        <f t="shared" si="56"/>
        <v>0</v>
      </c>
      <c r="AC15" s="11">
        <f t="shared" si="57"/>
        <v>0</v>
      </c>
      <c r="AD15" s="47">
        <v>10192.200000000001</v>
      </c>
      <c r="AE15" s="33">
        <f t="shared" si="8"/>
        <v>849.35</v>
      </c>
      <c r="AF15" s="47"/>
      <c r="AG15" s="12">
        <f t="shared" si="58"/>
        <v>0</v>
      </c>
      <c r="AH15" s="11">
        <f t="shared" si="59"/>
        <v>0</v>
      </c>
      <c r="AI15" s="47">
        <v>1113</v>
      </c>
      <c r="AJ15" s="33">
        <f t="shared" si="9"/>
        <v>92.75</v>
      </c>
      <c r="AK15" s="47"/>
      <c r="AL15" s="12">
        <f t="shared" si="60"/>
        <v>0</v>
      </c>
      <c r="AM15" s="11">
        <f t="shared" si="61"/>
        <v>0</v>
      </c>
      <c r="AN15" s="47"/>
      <c r="AO15" s="33">
        <f t="shared" si="10"/>
        <v>0</v>
      </c>
      <c r="AP15" s="47"/>
      <c r="AQ15" s="12" t="e">
        <f t="shared" si="62"/>
        <v>#DIV/0!</v>
      </c>
      <c r="AR15" s="11" t="e">
        <f t="shared" si="63"/>
        <v>#DIV/0!</v>
      </c>
      <c r="AS15" s="38">
        <v>0</v>
      </c>
      <c r="AT15" s="33">
        <f t="shared" si="11"/>
        <v>0</v>
      </c>
      <c r="AU15" s="47">
        <v>0</v>
      </c>
      <c r="AV15" s="38">
        <v>0</v>
      </c>
      <c r="AW15" s="33">
        <f t="shared" si="12"/>
        <v>0</v>
      </c>
      <c r="AX15" s="47"/>
      <c r="AY15" s="48">
        <v>30186.7</v>
      </c>
      <c r="AZ15" s="33">
        <f t="shared" si="13"/>
        <v>2515.5583333333334</v>
      </c>
      <c r="BA15" s="47"/>
      <c r="BB15" s="38">
        <v>0</v>
      </c>
      <c r="BC15" s="33">
        <f t="shared" si="14"/>
        <v>0</v>
      </c>
      <c r="BD15" s="13"/>
      <c r="BE15" s="42">
        <v>0</v>
      </c>
      <c r="BF15" s="33">
        <f t="shared" si="15"/>
        <v>0</v>
      </c>
      <c r="BG15" s="47"/>
      <c r="BH15" s="38">
        <v>0</v>
      </c>
      <c r="BI15" s="33">
        <f t="shared" si="16"/>
        <v>0</v>
      </c>
      <c r="BJ15" s="47">
        <v>0</v>
      </c>
      <c r="BK15" s="38">
        <v>0</v>
      </c>
      <c r="BL15" s="33">
        <f t="shared" si="17"/>
        <v>0</v>
      </c>
      <c r="BM15" s="47">
        <v>0</v>
      </c>
      <c r="BN15" s="12">
        <f t="shared" si="18"/>
        <v>652.5</v>
      </c>
      <c r="BO15" s="33">
        <f t="shared" si="19"/>
        <v>54.375</v>
      </c>
      <c r="BP15" s="12">
        <f t="shared" si="20"/>
        <v>0</v>
      </c>
      <c r="BQ15" s="12">
        <f t="shared" si="64"/>
        <v>0</v>
      </c>
      <c r="BR15" s="11">
        <f t="shared" si="65"/>
        <v>0</v>
      </c>
      <c r="BS15" s="47">
        <v>652.5</v>
      </c>
      <c r="BT15" s="33">
        <f t="shared" si="21"/>
        <v>54.375</v>
      </c>
      <c r="BU15" s="47"/>
      <c r="BV15" s="47">
        <v>0</v>
      </c>
      <c r="BW15" s="33">
        <f t="shared" si="22"/>
        <v>0</v>
      </c>
      <c r="BX15" s="47"/>
      <c r="BY15" s="42">
        <v>0</v>
      </c>
      <c r="BZ15" s="33">
        <f t="shared" si="23"/>
        <v>0</v>
      </c>
      <c r="CA15" s="47"/>
      <c r="CB15" s="47">
        <v>0</v>
      </c>
      <c r="CC15" s="33">
        <f t="shared" si="24"/>
        <v>0</v>
      </c>
      <c r="CD15" s="47"/>
      <c r="CE15" s="11"/>
      <c r="CF15" s="33">
        <f t="shared" si="25"/>
        <v>0</v>
      </c>
      <c r="CG15" s="47">
        <v>0</v>
      </c>
      <c r="CH15" s="42">
        <v>0</v>
      </c>
      <c r="CI15" s="33">
        <f t="shared" si="26"/>
        <v>0</v>
      </c>
      <c r="CJ15" s="47"/>
      <c r="CK15" s="38">
        <v>0</v>
      </c>
      <c r="CL15" s="33">
        <f t="shared" si="27"/>
        <v>0</v>
      </c>
      <c r="CM15" s="47"/>
      <c r="CN15" s="47">
        <v>3040</v>
      </c>
      <c r="CO15" s="33">
        <f t="shared" si="28"/>
        <v>253.33333333333334</v>
      </c>
      <c r="CP15" s="47"/>
      <c r="CQ15" s="47">
        <v>3040</v>
      </c>
      <c r="CR15" s="33">
        <f t="shared" si="29"/>
        <v>253.33333333333334</v>
      </c>
      <c r="CS15" s="47"/>
      <c r="CT15" s="38">
        <v>0</v>
      </c>
      <c r="CU15" s="33">
        <f t="shared" si="30"/>
        <v>0</v>
      </c>
      <c r="CV15" s="47"/>
      <c r="CW15" s="42">
        <v>0</v>
      </c>
      <c r="CX15" s="33">
        <f t="shared" si="31"/>
        <v>0</v>
      </c>
      <c r="CY15" s="47"/>
      <c r="CZ15" s="42">
        <v>0</v>
      </c>
      <c r="DA15" s="33">
        <f t="shared" si="32"/>
        <v>0</v>
      </c>
      <c r="DB15" s="47"/>
      <c r="DC15" s="47">
        <v>0</v>
      </c>
      <c r="DD15" s="33">
        <f t="shared" si="33"/>
        <v>0</v>
      </c>
      <c r="DE15" s="47"/>
      <c r="DF15" s="47"/>
      <c r="DG15" s="12">
        <f t="shared" si="34"/>
        <v>51041.600000000006</v>
      </c>
      <c r="DH15" s="33">
        <f t="shared" si="35"/>
        <v>4253.4666666666672</v>
      </c>
      <c r="DI15" s="12">
        <f t="shared" si="36"/>
        <v>0</v>
      </c>
      <c r="DJ15" s="42">
        <v>0</v>
      </c>
      <c r="DK15" s="33">
        <f t="shared" si="37"/>
        <v>0</v>
      </c>
      <c r="DL15" s="47"/>
      <c r="DM15" s="47">
        <v>0</v>
      </c>
      <c r="DN15" s="33">
        <f t="shared" si="38"/>
        <v>0</v>
      </c>
      <c r="DO15" s="47"/>
      <c r="DP15" s="42">
        <v>0</v>
      </c>
      <c r="DQ15" s="33">
        <f t="shared" si="39"/>
        <v>0</v>
      </c>
      <c r="DR15" s="47">
        <v>0</v>
      </c>
      <c r="DS15" s="47">
        <v>0</v>
      </c>
      <c r="DT15" s="33">
        <f t="shared" si="40"/>
        <v>0</v>
      </c>
      <c r="DU15" s="47"/>
      <c r="DV15" s="42">
        <v>0</v>
      </c>
      <c r="DW15" s="33">
        <f t="shared" si="41"/>
        <v>0</v>
      </c>
      <c r="DX15" s="47">
        <v>0</v>
      </c>
      <c r="DY15" s="47">
        <v>3604.6</v>
      </c>
      <c r="DZ15" s="33">
        <f t="shared" si="42"/>
        <v>300.38333333333333</v>
      </c>
      <c r="EA15" s="47"/>
      <c r="EB15" s="47"/>
      <c r="EC15" s="12">
        <f t="shared" si="43"/>
        <v>3604.6</v>
      </c>
      <c r="ED15" s="33">
        <f t="shared" si="44"/>
        <v>300.38333333333333</v>
      </c>
      <c r="EE15" s="12"/>
      <c r="EF15" s="14">
        <f t="shared" si="66"/>
        <v>0</v>
      </c>
    </row>
    <row r="16" spans="1:136" s="14" customFormat="1" ht="20.25" customHeight="1">
      <c r="A16" s="21">
        <v>7</v>
      </c>
      <c r="B16" s="72" t="s">
        <v>62</v>
      </c>
      <c r="C16" s="38">
        <v>7400</v>
      </c>
      <c r="D16" s="38"/>
      <c r="E16" s="25">
        <f t="shared" si="0"/>
        <v>22651.7</v>
      </c>
      <c r="F16" s="33">
        <f t="shared" si="45"/>
        <v>1887.6416666666667</v>
      </c>
      <c r="G16" s="12">
        <f t="shared" si="46"/>
        <v>0</v>
      </c>
      <c r="H16" s="12">
        <f t="shared" si="47"/>
        <v>0</v>
      </c>
      <c r="I16" s="12">
        <f t="shared" si="48"/>
        <v>0</v>
      </c>
      <c r="J16" s="12">
        <f t="shared" si="1"/>
        <v>11040.5</v>
      </c>
      <c r="K16" s="33">
        <f t="shared" si="2"/>
        <v>920.04166666666663</v>
      </c>
      <c r="L16" s="12">
        <f t="shared" si="49"/>
        <v>0</v>
      </c>
      <c r="M16" s="12">
        <f t="shared" si="50"/>
        <v>0</v>
      </c>
      <c r="N16" s="12">
        <f t="shared" si="51"/>
        <v>0</v>
      </c>
      <c r="O16" s="12">
        <f t="shared" si="3"/>
        <v>2461.1999999999998</v>
      </c>
      <c r="P16" s="33">
        <f t="shared" si="4"/>
        <v>205.1</v>
      </c>
      <c r="Q16" s="12">
        <f t="shared" si="5"/>
        <v>0</v>
      </c>
      <c r="R16" s="12">
        <f t="shared" si="52"/>
        <v>0</v>
      </c>
      <c r="S16" s="11">
        <f t="shared" si="53"/>
        <v>0</v>
      </c>
      <c r="T16" s="47">
        <v>532.79999999999995</v>
      </c>
      <c r="U16" s="33">
        <f t="shared" si="6"/>
        <v>44.4</v>
      </c>
      <c r="V16" s="47"/>
      <c r="W16" s="12">
        <f t="shared" si="54"/>
        <v>0</v>
      </c>
      <c r="X16" s="11">
        <f t="shared" si="55"/>
        <v>0</v>
      </c>
      <c r="Y16" s="47">
        <v>3319.3</v>
      </c>
      <c r="Z16" s="33">
        <f t="shared" si="7"/>
        <v>276.60833333333335</v>
      </c>
      <c r="AA16" s="47"/>
      <c r="AB16" s="12">
        <f t="shared" si="56"/>
        <v>0</v>
      </c>
      <c r="AC16" s="11">
        <f t="shared" si="57"/>
        <v>0</v>
      </c>
      <c r="AD16" s="47">
        <v>1928.4</v>
      </c>
      <c r="AE16" s="33">
        <f t="shared" si="8"/>
        <v>160.70000000000002</v>
      </c>
      <c r="AF16" s="47"/>
      <c r="AG16" s="12">
        <f t="shared" si="58"/>
        <v>0</v>
      </c>
      <c r="AH16" s="11">
        <f t="shared" si="59"/>
        <v>0</v>
      </c>
      <c r="AI16" s="47">
        <v>148</v>
      </c>
      <c r="AJ16" s="33">
        <f t="shared" si="9"/>
        <v>12.333333333333334</v>
      </c>
      <c r="AK16" s="47"/>
      <c r="AL16" s="12">
        <f t="shared" si="60"/>
        <v>0</v>
      </c>
      <c r="AM16" s="11">
        <f t="shared" si="61"/>
        <v>0</v>
      </c>
      <c r="AN16" s="47"/>
      <c r="AO16" s="33">
        <f t="shared" si="10"/>
        <v>0</v>
      </c>
      <c r="AP16" s="47"/>
      <c r="AQ16" s="12" t="e">
        <f t="shared" si="62"/>
        <v>#DIV/0!</v>
      </c>
      <c r="AR16" s="11" t="e">
        <f t="shared" si="63"/>
        <v>#DIV/0!</v>
      </c>
      <c r="AS16" s="38">
        <v>0</v>
      </c>
      <c r="AT16" s="33">
        <f t="shared" si="11"/>
        <v>0</v>
      </c>
      <c r="AU16" s="47">
        <v>0</v>
      </c>
      <c r="AV16" s="38">
        <v>0</v>
      </c>
      <c r="AW16" s="33">
        <f t="shared" si="12"/>
        <v>0</v>
      </c>
      <c r="AX16" s="47"/>
      <c r="AY16" s="48">
        <v>11611.2</v>
      </c>
      <c r="AZ16" s="33">
        <f t="shared" si="13"/>
        <v>967.6</v>
      </c>
      <c r="BA16" s="47"/>
      <c r="BB16" s="38">
        <v>0</v>
      </c>
      <c r="BC16" s="33">
        <f t="shared" si="14"/>
        <v>0</v>
      </c>
      <c r="BD16" s="13"/>
      <c r="BE16" s="42">
        <v>0</v>
      </c>
      <c r="BF16" s="33">
        <f t="shared" si="15"/>
        <v>0</v>
      </c>
      <c r="BG16" s="47"/>
      <c r="BH16" s="38">
        <v>0</v>
      </c>
      <c r="BI16" s="33">
        <f t="shared" si="16"/>
        <v>0</v>
      </c>
      <c r="BJ16" s="47">
        <v>0</v>
      </c>
      <c r="BK16" s="38">
        <v>0</v>
      </c>
      <c r="BL16" s="33">
        <f t="shared" si="17"/>
        <v>0</v>
      </c>
      <c r="BM16" s="47">
        <v>0</v>
      </c>
      <c r="BN16" s="12">
        <f t="shared" si="18"/>
        <v>3512</v>
      </c>
      <c r="BO16" s="33">
        <f t="shared" si="19"/>
        <v>292.66666666666669</v>
      </c>
      <c r="BP16" s="12">
        <f t="shared" si="20"/>
        <v>0</v>
      </c>
      <c r="BQ16" s="12">
        <f t="shared" si="64"/>
        <v>0</v>
      </c>
      <c r="BR16" s="11">
        <f t="shared" si="65"/>
        <v>0</v>
      </c>
      <c r="BS16" s="47">
        <v>2000</v>
      </c>
      <c r="BT16" s="33">
        <f t="shared" si="21"/>
        <v>166.66666666666666</v>
      </c>
      <c r="BU16" s="47"/>
      <c r="BV16" s="47">
        <v>1500</v>
      </c>
      <c r="BW16" s="33">
        <f t="shared" si="22"/>
        <v>125</v>
      </c>
      <c r="BX16" s="47"/>
      <c r="BY16" s="42">
        <v>0</v>
      </c>
      <c r="BZ16" s="33">
        <f t="shared" si="23"/>
        <v>0</v>
      </c>
      <c r="CA16" s="47"/>
      <c r="CB16" s="47">
        <v>12</v>
      </c>
      <c r="CC16" s="33">
        <f t="shared" si="24"/>
        <v>1</v>
      </c>
      <c r="CD16" s="47"/>
      <c r="CE16" s="11"/>
      <c r="CF16" s="33">
        <f t="shared" si="25"/>
        <v>0</v>
      </c>
      <c r="CG16" s="47">
        <v>0</v>
      </c>
      <c r="CH16" s="42">
        <v>0</v>
      </c>
      <c r="CI16" s="33">
        <f t="shared" si="26"/>
        <v>0</v>
      </c>
      <c r="CJ16" s="47"/>
      <c r="CK16" s="38">
        <v>0</v>
      </c>
      <c r="CL16" s="33">
        <f t="shared" si="27"/>
        <v>0</v>
      </c>
      <c r="CM16" s="47"/>
      <c r="CN16" s="47">
        <v>800</v>
      </c>
      <c r="CO16" s="33">
        <f t="shared" si="28"/>
        <v>66.666666666666671</v>
      </c>
      <c r="CP16" s="47"/>
      <c r="CQ16" s="47">
        <v>800</v>
      </c>
      <c r="CR16" s="33">
        <f t="shared" si="29"/>
        <v>66.666666666666671</v>
      </c>
      <c r="CS16" s="47"/>
      <c r="CT16" s="38">
        <v>0</v>
      </c>
      <c r="CU16" s="33">
        <f t="shared" si="30"/>
        <v>0</v>
      </c>
      <c r="CV16" s="47"/>
      <c r="CW16" s="42">
        <v>0</v>
      </c>
      <c r="CX16" s="33">
        <f t="shared" si="31"/>
        <v>0</v>
      </c>
      <c r="CY16" s="47"/>
      <c r="CZ16" s="42">
        <v>0</v>
      </c>
      <c r="DA16" s="33">
        <f t="shared" si="32"/>
        <v>0</v>
      </c>
      <c r="DB16" s="47"/>
      <c r="DC16" s="47">
        <v>800</v>
      </c>
      <c r="DD16" s="33">
        <f t="shared" si="33"/>
        <v>66.666666666666671</v>
      </c>
      <c r="DE16" s="47"/>
      <c r="DF16" s="47"/>
      <c r="DG16" s="12">
        <f t="shared" si="34"/>
        <v>22651.7</v>
      </c>
      <c r="DH16" s="33">
        <f t="shared" si="35"/>
        <v>1887.6416666666667</v>
      </c>
      <c r="DI16" s="12">
        <f t="shared" si="36"/>
        <v>0</v>
      </c>
      <c r="DJ16" s="42">
        <v>0</v>
      </c>
      <c r="DK16" s="33">
        <f t="shared" si="37"/>
        <v>0</v>
      </c>
      <c r="DL16" s="47"/>
      <c r="DM16" s="47">
        <v>0</v>
      </c>
      <c r="DN16" s="33">
        <f t="shared" si="38"/>
        <v>0</v>
      </c>
      <c r="DO16" s="47"/>
      <c r="DP16" s="42">
        <v>0</v>
      </c>
      <c r="DQ16" s="33">
        <f t="shared" si="39"/>
        <v>0</v>
      </c>
      <c r="DR16" s="47">
        <v>0</v>
      </c>
      <c r="DS16" s="47">
        <v>0</v>
      </c>
      <c r="DT16" s="33">
        <f t="shared" si="40"/>
        <v>0</v>
      </c>
      <c r="DU16" s="47"/>
      <c r="DV16" s="42">
        <v>0</v>
      </c>
      <c r="DW16" s="33">
        <f t="shared" si="41"/>
        <v>0</v>
      </c>
      <c r="DX16" s="47">
        <v>0</v>
      </c>
      <c r="DY16" s="47">
        <v>2500</v>
      </c>
      <c r="DZ16" s="33">
        <f t="shared" si="42"/>
        <v>208.33333333333334</v>
      </c>
      <c r="EA16" s="47"/>
      <c r="EB16" s="47"/>
      <c r="EC16" s="12">
        <f t="shared" si="43"/>
        <v>2500</v>
      </c>
      <c r="ED16" s="33">
        <f t="shared" si="44"/>
        <v>208.33333333333334</v>
      </c>
      <c r="EE16" s="12"/>
      <c r="EF16" s="14">
        <f t="shared" si="66"/>
        <v>0</v>
      </c>
    </row>
    <row r="17" spans="1:143" s="14" customFormat="1" ht="20.25" customHeight="1">
      <c r="A17" s="21">
        <v>8</v>
      </c>
      <c r="B17" s="72" t="s">
        <v>63</v>
      </c>
      <c r="C17" s="38">
        <v>8500</v>
      </c>
      <c r="D17" s="38"/>
      <c r="E17" s="25">
        <f t="shared" si="0"/>
        <v>35846.800000000003</v>
      </c>
      <c r="F17" s="33">
        <f t="shared" si="45"/>
        <v>2987.2333333333336</v>
      </c>
      <c r="G17" s="12">
        <f t="shared" si="46"/>
        <v>0</v>
      </c>
      <c r="H17" s="12">
        <f t="shared" si="47"/>
        <v>0</v>
      </c>
      <c r="I17" s="12">
        <f t="shared" si="48"/>
        <v>0</v>
      </c>
      <c r="J17" s="12">
        <f t="shared" si="1"/>
        <v>14715</v>
      </c>
      <c r="K17" s="33">
        <f t="shared" si="2"/>
        <v>1226.25</v>
      </c>
      <c r="L17" s="12">
        <f t="shared" si="49"/>
        <v>0</v>
      </c>
      <c r="M17" s="12">
        <f t="shared" si="50"/>
        <v>0</v>
      </c>
      <c r="N17" s="12">
        <f t="shared" si="51"/>
        <v>0</v>
      </c>
      <c r="O17" s="12">
        <f t="shared" si="3"/>
        <v>3883</v>
      </c>
      <c r="P17" s="33">
        <f t="shared" si="4"/>
        <v>323.58333333333331</v>
      </c>
      <c r="Q17" s="12">
        <f t="shared" si="5"/>
        <v>0</v>
      </c>
      <c r="R17" s="12">
        <f t="shared" si="52"/>
        <v>0</v>
      </c>
      <c r="S17" s="11">
        <f t="shared" si="53"/>
        <v>0</v>
      </c>
      <c r="T17" s="47">
        <v>283</v>
      </c>
      <c r="U17" s="33">
        <f t="shared" si="6"/>
        <v>23.583333333333332</v>
      </c>
      <c r="V17" s="47"/>
      <c r="W17" s="12">
        <f t="shared" si="54"/>
        <v>0</v>
      </c>
      <c r="X17" s="11">
        <f t="shared" si="55"/>
        <v>0</v>
      </c>
      <c r="Y17" s="47">
        <v>4500</v>
      </c>
      <c r="Z17" s="33">
        <f t="shared" si="7"/>
        <v>375</v>
      </c>
      <c r="AA17" s="47"/>
      <c r="AB17" s="12">
        <f t="shared" si="56"/>
        <v>0</v>
      </c>
      <c r="AC17" s="11">
        <f t="shared" si="57"/>
        <v>0</v>
      </c>
      <c r="AD17" s="47">
        <v>3600</v>
      </c>
      <c r="AE17" s="33">
        <f t="shared" si="8"/>
        <v>300</v>
      </c>
      <c r="AF17" s="47"/>
      <c r="AG17" s="12">
        <f t="shared" si="58"/>
        <v>0</v>
      </c>
      <c r="AH17" s="11">
        <f t="shared" si="59"/>
        <v>0</v>
      </c>
      <c r="AI17" s="47">
        <v>282</v>
      </c>
      <c r="AJ17" s="33">
        <f t="shared" si="9"/>
        <v>23.5</v>
      </c>
      <c r="AK17" s="47"/>
      <c r="AL17" s="12">
        <f t="shared" si="60"/>
        <v>0</v>
      </c>
      <c r="AM17" s="11">
        <f t="shared" si="61"/>
        <v>0</v>
      </c>
      <c r="AN17" s="47"/>
      <c r="AO17" s="33">
        <f t="shared" si="10"/>
        <v>0</v>
      </c>
      <c r="AP17" s="47"/>
      <c r="AQ17" s="12" t="e">
        <f t="shared" si="62"/>
        <v>#DIV/0!</v>
      </c>
      <c r="AR17" s="11" t="e">
        <f t="shared" si="63"/>
        <v>#DIV/0!</v>
      </c>
      <c r="AS17" s="38">
        <v>0</v>
      </c>
      <c r="AT17" s="33">
        <f t="shared" si="11"/>
        <v>0</v>
      </c>
      <c r="AU17" s="47">
        <v>0</v>
      </c>
      <c r="AV17" s="38">
        <v>0</v>
      </c>
      <c r="AW17" s="33">
        <f t="shared" si="12"/>
        <v>0</v>
      </c>
      <c r="AX17" s="47"/>
      <c r="AY17" s="48">
        <v>21131.8</v>
      </c>
      <c r="AZ17" s="33">
        <f t="shared" si="13"/>
        <v>1760.9833333333333</v>
      </c>
      <c r="BA17" s="47"/>
      <c r="BB17" s="38">
        <v>0</v>
      </c>
      <c r="BC17" s="33">
        <f t="shared" si="14"/>
        <v>0</v>
      </c>
      <c r="BD17" s="13"/>
      <c r="BE17" s="42">
        <v>0</v>
      </c>
      <c r="BF17" s="33">
        <f t="shared" si="15"/>
        <v>0</v>
      </c>
      <c r="BG17" s="47"/>
      <c r="BH17" s="38">
        <v>0</v>
      </c>
      <c r="BI17" s="33">
        <f t="shared" si="16"/>
        <v>0</v>
      </c>
      <c r="BJ17" s="47">
        <v>0</v>
      </c>
      <c r="BK17" s="38">
        <v>0</v>
      </c>
      <c r="BL17" s="33">
        <f t="shared" si="17"/>
        <v>0</v>
      </c>
      <c r="BM17" s="47">
        <v>0</v>
      </c>
      <c r="BN17" s="12">
        <f t="shared" si="18"/>
        <v>1750</v>
      </c>
      <c r="BO17" s="33">
        <f t="shared" si="19"/>
        <v>145.83333333333334</v>
      </c>
      <c r="BP17" s="12">
        <f t="shared" si="20"/>
        <v>0</v>
      </c>
      <c r="BQ17" s="12">
        <f t="shared" si="64"/>
        <v>0</v>
      </c>
      <c r="BR17" s="11">
        <f t="shared" si="65"/>
        <v>0</v>
      </c>
      <c r="BS17" s="47">
        <v>1750</v>
      </c>
      <c r="BT17" s="33">
        <f t="shared" si="21"/>
        <v>145.83333333333334</v>
      </c>
      <c r="BU17" s="47"/>
      <c r="BV17" s="47">
        <v>0</v>
      </c>
      <c r="BW17" s="33">
        <f t="shared" si="22"/>
        <v>0</v>
      </c>
      <c r="BX17" s="47"/>
      <c r="BY17" s="42">
        <v>0</v>
      </c>
      <c r="BZ17" s="33">
        <f t="shared" si="23"/>
        <v>0</v>
      </c>
      <c r="CA17" s="47"/>
      <c r="CB17" s="47">
        <v>0</v>
      </c>
      <c r="CC17" s="33">
        <f t="shared" si="24"/>
        <v>0</v>
      </c>
      <c r="CD17" s="47"/>
      <c r="CE17" s="11"/>
      <c r="CF17" s="33">
        <f t="shared" si="25"/>
        <v>0</v>
      </c>
      <c r="CG17" s="47">
        <v>0</v>
      </c>
      <c r="CH17" s="42">
        <v>0</v>
      </c>
      <c r="CI17" s="33">
        <f t="shared" si="26"/>
        <v>0</v>
      </c>
      <c r="CJ17" s="47"/>
      <c r="CK17" s="38">
        <v>0</v>
      </c>
      <c r="CL17" s="33">
        <f t="shared" si="27"/>
        <v>0</v>
      </c>
      <c r="CM17" s="47"/>
      <c r="CN17" s="47">
        <v>800</v>
      </c>
      <c r="CO17" s="33">
        <f t="shared" si="28"/>
        <v>66.666666666666671</v>
      </c>
      <c r="CP17" s="47"/>
      <c r="CQ17" s="47">
        <v>800</v>
      </c>
      <c r="CR17" s="33">
        <f t="shared" si="29"/>
        <v>66.666666666666671</v>
      </c>
      <c r="CS17" s="47"/>
      <c r="CT17" s="38">
        <v>0</v>
      </c>
      <c r="CU17" s="33">
        <f t="shared" si="30"/>
        <v>0</v>
      </c>
      <c r="CV17" s="47"/>
      <c r="CW17" s="42">
        <v>0</v>
      </c>
      <c r="CX17" s="33">
        <f t="shared" si="31"/>
        <v>0</v>
      </c>
      <c r="CY17" s="47"/>
      <c r="CZ17" s="42">
        <v>0</v>
      </c>
      <c r="DA17" s="33">
        <f t="shared" si="32"/>
        <v>0</v>
      </c>
      <c r="DB17" s="47"/>
      <c r="DC17" s="47">
        <v>3500</v>
      </c>
      <c r="DD17" s="33">
        <f t="shared" si="33"/>
        <v>291.66666666666669</v>
      </c>
      <c r="DE17" s="47"/>
      <c r="DF17" s="47"/>
      <c r="DG17" s="12">
        <f t="shared" si="34"/>
        <v>35846.800000000003</v>
      </c>
      <c r="DH17" s="33">
        <f t="shared" si="35"/>
        <v>2987.2333333333336</v>
      </c>
      <c r="DI17" s="12">
        <f t="shared" si="36"/>
        <v>0</v>
      </c>
      <c r="DJ17" s="42">
        <v>0</v>
      </c>
      <c r="DK17" s="33">
        <f t="shared" si="37"/>
        <v>0</v>
      </c>
      <c r="DL17" s="47"/>
      <c r="DM17" s="47">
        <v>0</v>
      </c>
      <c r="DN17" s="33">
        <f t="shared" si="38"/>
        <v>0</v>
      </c>
      <c r="DO17" s="47"/>
      <c r="DP17" s="42">
        <v>0</v>
      </c>
      <c r="DQ17" s="33">
        <f t="shared" si="39"/>
        <v>0</v>
      </c>
      <c r="DR17" s="47">
        <v>0</v>
      </c>
      <c r="DS17" s="47">
        <v>0</v>
      </c>
      <c r="DT17" s="33">
        <f t="shared" si="40"/>
        <v>0</v>
      </c>
      <c r="DU17" s="47"/>
      <c r="DV17" s="42">
        <v>0</v>
      </c>
      <c r="DW17" s="33">
        <f t="shared" si="41"/>
        <v>0</v>
      </c>
      <c r="DX17" s="47">
        <v>0</v>
      </c>
      <c r="DY17" s="47">
        <v>2861.2</v>
      </c>
      <c r="DZ17" s="33">
        <f t="shared" si="42"/>
        <v>238.43333333333331</v>
      </c>
      <c r="EA17" s="47"/>
      <c r="EB17" s="47"/>
      <c r="EC17" s="12">
        <f t="shared" si="43"/>
        <v>2861.2</v>
      </c>
      <c r="ED17" s="33">
        <f t="shared" si="44"/>
        <v>238.43333333333331</v>
      </c>
      <c r="EE17" s="12"/>
      <c r="EF17" s="14">
        <f t="shared" si="66"/>
        <v>0</v>
      </c>
    </row>
    <row r="18" spans="1:143" s="14" customFormat="1" ht="20.25" customHeight="1">
      <c r="A18" s="21">
        <v>9</v>
      </c>
      <c r="B18" s="72" t="s">
        <v>64</v>
      </c>
      <c r="C18" s="38">
        <v>2000</v>
      </c>
      <c r="D18" s="38"/>
      <c r="E18" s="25">
        <f t="shared" si="0"/>
        <v>24634.9</v>
      </c>
      <c r="F18" s="33">
        <f t="shared" si="45"/>
        <v>2052.9083333333333</v>
      </c>
      <c r="G18" s="12">
        <f t="shared" si="46"/>
        <v>0</v>
      </c>
      <c r="H18" s="12">
        <f t="shared" si="47"/>
        <v>0</v>
      </c>
      <c r="I18" s="12">
        <f t="shared" si="48"/>
        <v>0</v>
      </c>
      <c r="J18" s="12">
        <f t="shared" si="1"/>
        <v>7201.6</v>
      </c>
      <c r="K18" s="33">
        <f t="shared" si="2"/>
        <v>600.13333333333333</v>
      </c>
      <c r="L18" s="12">
        <f t="shared" si="49"/>
        <v>0</v>
      </c>
      <c r="M18" s="12">
        <f t="shared" si="50"/>
        <v>0</v>
      </c>
      <c r="N18" s="12">
        <f t="shared" si="51"/>
        <v>0</v>
      </c>
      <c r="O18" s="12">
        <f t="shared" si="3"/>
        <v>4840.8999999999996</v>
      </c>
      <c r="P18" s="33">
        <f t="shared" si="4"/>
        <v>403.4083333333333</v>
      </c>
      <c r="Q18" s="12">
        <f t="shared" si="5"/>
        <v>0</v>
      </c>
      <c r="R18" s="12">
        <f t="shared" si="52"/>
        <v>0</v>
      </c>
      <c r="S18" s="11">
        <f t="shared" si="53"/>
        <v>0</v>
      </c>
      <c r="T18" s="47">
        <v>1218.3</v>
      </c>
      <c r="U18" s="33">
        <f t="shared" si="6"/>
        <v>101.52499999999999</v>
      </c>
      <c r="V18" s="47"/>
      <c r="W18" s="12">
        <f t="shared" si="54"/>
        <v>0</v>
      </c>
      <c r="X18" s="11">
        <f t="shared" si="55"/>
        <v>0</v>
      </c>
      <c r="Y18" s="47">
        <v>1585.7</v>
      </c>
      <c r="Z18" s="33">
        <f t="shared" si="7"/>
        <v>132.14166666666668</v>
      </c>
      <c r="AA18" s="47"/>
      <c r="AB18" s="12">
        <f t="shared" si="56"/>
        <v>0</v>
      </c>
      <c r="AC18" s="11">
        <f t="shared" si="57"/>
        <v>0</v>
      </c>
      <c r="AD18" s="47">
        <v>3622.6</v>
      </c>
      <c r="AE18" s="33">
        <f t="shared" si="8"/>
        <v>301.88333333333333</v>
      </c>
      <c r="AF18" s="47"/>
      <c r="AG18" s="12">
        <f t="shared" si="58"/>
        <v>0</v>
      </c>
      <c r="AH18" s="11">
        <f t="shared" si="59"/>
        <v>0</v>
      </c>
      <c r="AI18" s="47">
        <v>50</v>
      </c>
      <c r="AJ18" s="33">
        <f t="shared" si="9"/>
        <v>4.166666666666667</v>
      </c>
      <c r="AK18" s="47"/>
      <c r="AL18" s="12">
        <f t="shared" si="60"/>
        <v>0</v>
      </c>
      <c r="AM18" s="11">
        <f t="shared" si="61"/>
        <v>0</v>
      </c>
      <c r="AN18" s="47"/>
      <c r="AO18" s="33">
        <f t="shared" si="10"/>
        <v>0</v>
      </c>
      <c r="AP18" s="47"/>
      <c r="AQ18" s="12" t="e">
        <f t="shared" si="62"/>
        <v>#DIV/0!</v>
      </c>
      <c r="AR18" s="11" t="e">
        <f t="shared" si="63"/>
        <v>#DIV/0!</v>
      </c>
      <c r="AS18" s="38">
        <v>0</v>
      </c>
      <c r="AT18" s="33">
        <f t="shared" si="11"/>
        <v>0</v>
      </c>
      <c r="AU18" s="47">
        <v>0</v>
      </c>
      <c r="AV18" s="38">
        <v>0</v>
      </c>
      <c r="AW18" s="33">
        <f t="shared" si="12"/>
        <v>0</v>
      </c>
      <c r="AX18" s="47"/>
      <c r="AY18" s="48">
        <v>17433.3</v>
      </c>
      <c r="AZ18" s="33">
        <f t="shared" si="13"/>
        <v>1452.7749999999999</v>
      </c>
      <c r="BA18" s="47"/>
      <c r="BB18" s="38">
        <v>0</v>
      </c>
      <c r="BC18" s="33">
        <f t="shared" si="14"/>
        <v>0</v>
      </c>
      <c r="BD18" s="13"/>
      <c r="BE18" s="42">
        <v>0</v>
      </c>
      <c r="BF18" s="33">
        <f t="shared" si="15"/>
        <v>0</v>
      </c>
      <c r="BG18" s="47"/>
      <c r="BH18" s="38">
        <v>0</v>
      </c>
      <c r="BI18" s="33">
        <f t="shared" si="16"/>
        <v>0</v>
      </c>
      <c r="BJ18" s="47">
        <v>0</v>
      </c>
      <c r="BK18" s="38">
        <v>0</v>
      </c>
      <c r="BL18" s="33">
        <f t="shared" si="17"/>
        <v>0</v>
      </c>
      <c r="BM18" s="47">
        <v>0</v>
      </c>
      <c r="BN18" s="12">
        <f t="shared" si="18"/>
        <v>245</v>
      </c>
      <c r="BO18" s="33">
        <f t="shared" si="19"/>
        <v>20.416666666666668</v>
      </c>
      <c r="BP18" s="12">
        <f t="shared" si="20"/>
        <v>0</v>
      </c>
      <c r="BQ18" s="12">
        <f t="shared" si="64"/>
        <v>0</v>
      </c>
      <c r="BR18" s="11">
        <f t="shared" si="65"/>
        <v>0</v>
      </c>
      <c r="BS18" s="47">
        <v>195</v>
      </c>
      <c r="BT18" s="33">
        <f t="shared" si="21"/>
        <v>16.25</v>
      </c>
      <c r="BU18" s="47"/>
      <c r="BV18" s="47">
        <v>50</v>
      </c>
      <c r="BW18" s="33">
        <f t="shared" si="22"/>
        <v>4.166666666666667</v>
      </c>
      <c r="BX18" s="47"/>
      <c r="BY18" s="42">
        <v>0</v>
      </c>
      <c r="BZ18" s="33">
        <f t="shared" si="23"/>
        <v>0</v>
      </c>
      <c r="CA18" s="47"/>
      <c r="CB18" s="47">
        <v>0</v>
      </c>
      <c r="CC18" s="33">
        <f t="shared" si="24"/>
        <v>0</v>
      </c>
      <c r="CD18" s="47"/>
      <c r="CE18" s="11"/>
      <c r="CF18" s="33">
        <f t="shared" si="25"/>
        <v>0</v>
      </c>
      <c r="CG18" s="47">
        <v>0</v>
      </c>
      <c r="CH18" s="42">
        <v>0</v>
      </c>
      <c r="CI18" s="33">
        <f t="shared" si="26"/>
        <v>0</v>
      </c>
      <c r="CJ18" s="47"/>
      <c r="CK18" s="38">
        <v>0</v>
      </c>
      <c r="CL18" s="33">
        <f t="shared" si="27"/>
        <v>0</v>
      </c>
      <c r="CM18" s="47"/>
      <c r="CN18" s="47">
        <v>480</v>
      </c>
      <c r="CO18" s="33">
        <f t="shared" si="28"/>
        <v>40</v>
      </c>
      <c r="CP18" s="47"/>
      <c r="CQ18" s="47">
        <v>480</v>
      </c>
      <c r="CR18" s="33">
        <f t="shared" si="29"/>
        <v>40</v>
      </c>
      <c r="CS18" s="47"/>
      <c r="CT18" s="38">
        <v>0</v>
      </c>
      <c r="CU18" s="33">
        <f t="shared" si="30"/>
        <v>0</v>
      </c>
      <c r="CV18" s="47"/>
      <c r="CW18" s="42">
        <v>0</v>
      </c>
      <c r="CX18" s="33">
        <f t="shared" si="31"/>
        <v>0</v>
      </c>
      <c r="CY18" s="47"/>
      <c r="CZ18" s="42">
        <v>0</v>
      </c>
      <c r="DA18" s="33">
        <f t="shared" si="32"/>
        <v>0</v>
      </c>
      <c r="DB18" s="47"/>
      <c r="DC18" s="47">
        <v>0</v>
      </c>
      <c r="DD18" s="33">
        <f t="shared" si="33"/>
        <v>0</v>
      </c>
      <c r="DE18" s="47"/>
      <c r="DF18" s="47"/>
      <c r="DG18" s="12">
        <f t="shared" si="34"/>
        <v>24634.9</v>
      </c>
      <c r="DH18" s="33">
        <f t="shared" si="35"/>
        <v>2052.9083333333333</v>
      </c>
      <c r="DI18" s="12">
        <f t="shared" si="36"/>
        <v>0</v>
      </c>
      <c r="DJ18" s="42">
        <v>0</v>
      </c>
      <c r="DK18" s="33">
        <f t="shared" si="37"/>
        <v>0</v>
      </c>
      <c r="DL18" s="47"/>
      <c r="DM18" s="47">
        <v>0</v>
      </c>
      <c r="DN18" s="33">
        <f t="shared" si="38"/>
        <v>0</v>
      </c>
      <c r="DO18" s="47"/>
      <c r="DP18" s="42">
        <v>0</v>
      </c>
      <c r="DQ18" s="33">
        <f t="shared" si="39"/>
        <v>0</v>
      </c>
      <c r="DR18" s="47">
        <v>0</v>
      </c>
      <c r="DS18" s="47">
        <v>0</v>
      </c>
      <c r="DT18" s="33">
        <f t="shared" si="40"/>
        <v>0</v>
      </c>
      <c r="DU18" s="47"/>
      <c r="DV18" s="42">
        <v>0</v>
      </c>
      <c r="DW18" s="33">
        <f t="shared" si="41"/>
        <v>0</v>
      </c>
      <c r="DX18" s="47">
        <v>0</v>
      </c>
      <c r="DY18" s="47">
        <v>4582.8</v>
      </c>
      <c r="DZ18" s="33">
        <f t="shared" si="42"/>
        <v>381.90000000000003</v>
      </c>
      <c r="EA18" s="47"/>
      <c r="EB18" s="47"/>
      <c r="EC18" s="12">
        <f t="shared" si="43"/>
        <v>4582.8</v>
      </c>
      <c r="ED18" s="33">
        <f t="shared" si="44"/>
        <v>381.90000000000003</v>
      </c>
      <c r="EE18" s="12"/>
      <c r="EF18" s="14">
        <f t="shared" si="66"/>
        <v>0</v>
      </c>
    </row>
    <row r="19" spans="1:143" s="14" customFormat="1" ht="20.25" customHeight="1">
      <c r="A19" s="21">
        <v>10</v>
      </c>
      <c r="B19" s="72" t="s">
        <v>65</v>
      </c>
      <c r="C19" s="38">
        <v>35135</v>
      </c>
      <c r="D19" s="38"/>
      <c r="E19" s="25">
        <f t="shared" si="0"/>
        <v>135519.1</v>
      </c>
      <c r="F19" s="33">
        <f t="shared" si="45"/>
        <v>11293.258333333333</v>
      </c>
      <c r="G19" s="12">
        <f t="shared" si="46"/>
        <v>0</v>
      </c>
      <c r="H19" s="12">
        <f t="shared" si="47"/>
        <v>0</v>
      </c>
      <c r="I19" s="12">
        <f t="shared" si="48"/>
        <v>0</v>
      </c>
      <c r="J19" s="12">
        <f t="shared" si="1"/>
        <v>37683.5</v>
      </c>
      <c r="K19" s="33">
        <f t="shared" si="2"/>
        <v>3140.2916666666665</v>
      </c>
      <c r="L19" s="12">
        <f t="shared" si="49"/>
        <v>0</v>
      </c>
      <c r="M19" s="12">
        <f t="shared" si="50"/>
        <v>0</v>
      </c>
      <c r="N19" s="12">
        <f t="shared" si="51"/>
        <v>0</v>
      </c>
      <c r="O19" s="12">
        <f t="shared" si="3"/>
        <v>22964.899999999998</v>
      </c>
      <c r="P19" s="33">
        <f t="shared" si="4"/>
        <v>1913.7416666666666</v>
      </c>
      <c r="Q19" s="12">
        <f t="shared" si="5"/>
        <v>0</v>
      </c>
      <c r="R19" s="12">
        <f t="shared" si="52"/>
        <v>0</v>
      </c>
      <c r="S19" s="11">
        <f t="shared" si="53"/>
        <v>0</v>
      </c>
      <c r="T19" s="47">
        <v>3875.1</v>
      </c>
      <c r="U19" s="33">
        <f t="shared" si="6"/>
        <v>322.92500000000001</v>
      </c>
      <c r="V19" s="47"/>
      <c r="W19" s="12">
        <f t="shared" si="54"/>
        <v>0</v>
      </c>
      <c r="X19" s="11">
        <f t="shared" si="55"/>
        <v>0</v>
      </c>
      <c r="Y19" s="47">
        <v>4301.8999999999996</v>
      </c>
      <c r="Z19" s="33">
        <f t="shared" si="7"/>
        <v>358.49166666666662</v>
      </c>
      <c r="AA19" s="47"/>
      <c r="AB19" s="12">
        <f t="shared" si="56"/>
        <v>0</v>
      </c>
      <c r="AC19" s="11">
        <f t="shared" si="57"/>
        <v>0</v>
      </c>
      <c r="AD19" s="47">
        <v>19089.8</v>
      </c>
      <c r="AE19" s="33">
        <f t="shared" si="8"/>
        <v>1590.8166666666666</v>
      </c>
      <c r="AF19" s="47"/>
      <c r="AG19" s="12">
        <f t="shared" si="58"/>
        <v>0</v>
      </c>
      <c r="AH19" s="11">
        <f t="shared" si="59"/>
        <v>0</v>
      </c>
      <c r="AI19" s="47">
        <v>270</v>
      </c>
      <c r="AJ19" s="33">
        <f t="shared" si="9"/>
        <v>22.5</v>
      </c>
      <c r="AK19" s="47"/>
      <c r="AL19" s="12">
        <f t="shared" si="60"/>
        <v>0</v>
      </c>
      <c r="AM19" s="11">
        <f t="shared" si="61"/>
        <v>0</v>
      </c>
      <c r="AN19" s="47"/>
      <c r="AO19" s="33">
        <f t="shared" si="10"/>
        <v>0</v>
      </c>
      <c r="AP19" s="47"/>
      <c r="AQ19" s="12" t="e">
        <f t="shared" si="62"/>
        <v>#DIV/0!</v>
      </c>
      <c r="AR19" s="11" t="e">
        <f t="shared" si="63"/>
        <v>#DIV/0!</v>
      </c>
      <c r="AS19" s="38">
        <v>0</v>
      </c>
      <c r="AT19" s="33">
        <f t="shared" si="11"/>
        <v>0</v>
      </c>
      <c r="AU19" s="47">
        <v>0</v>
      </c>
      <c r="AV19" s="38">
        <v>0</v>
      </c>
      <c r="AW19" s="33">
        <f t="shared" si="12"/>
        <v>0</v>
      </c>
      <c r="AX19" s="47"/>
      <c r="AY19" s="48">
        <v>97835.6</v>
      </c>
      <c r="AZ19" s="33">
        <f t="shared" si="13"/>
        <v>8152.9666666666672</v>
      </c>
      <c r="BA19" s="47"/>
      <c r="BB19" s="38">
        <v>0</v>
      </c>
      <c r="BC19" s="33">
        <f t="shared" si="14"/>
        <v>0</v>
      </c>
      <c r="BD19" s="13"/>
      <c r="BE19" s="42">
        <v>0</v>
      </c>
      <c r="BF19" s="33">
        <f t="shared" si="15"/>
        <v>0</v>
      </c>
      <c r="BG19" s="47"/>
      <c r="BH19" s="38">
        <v>0</v>
      </c>
      <c r="BI19" s="33">
        <f t="shared" si="16"/>
        <v>0</v>
      </c>
      <c r="BJ19" s="47">
        <v>0</v>
      </c>
      <c r="BK19" s="38">
        <v>0</v>
      </c>
      <c r="BL19" s="33">
        <f t="shared" si="17"/>
        <v>0</v>
      </c>
      <c r="BM19" s="47">
        <v>0</v>
      </c>
      <c r="BN19" s="12">
        <f t="shared" si="18"/>
        <v>2596.7000000000003</v>
      </c>
      <c r="BO19" s="33">
        <f t="shared" si="19"/>
        <v>216.39166666666668</v>
      </c>
      <c r="BP19" s="12">
        <f t="shared" si="20"/>
        <v>0</v>
      </c>
      <c r="BQ19" s="12">
        <f t="shared" si="64"/>
        <v>0</v>
      </c>
      <c r="BR19" s="11">
        <f t="shared" si="65"/>
        <v>0</v>
      </c>
      <c r="BS19" s="47">
        <v>58</v>
      </c>
      <c r="BT19" s="33">
        <f t="shared" si="21"/>
        <v>4.833333333333333</v>
      </c>
      <c r="BU19" s="47"/>
      <c r="BV19" s="47">
        <v>1000</v>
      </c>
      <c r="BW19" s="33">
        <f t="shared" si="22"/>
        <v>83.333333333333329</v>
      </c>
      <c r="BX19" s="47"/>
      <c r="BY19" s="42">
        <v>1044.3</v>
      </c>
      <c r="BZ19" s="33">
        <f t="shared" si="23"/>
        <v>87.024999999999991</v>
      </c>
      <c r="CA19" s="47"/>
      <c r="CB19" s="47">
        <v>494.4</v>
      </c>
      <c r="CC19" s="33">
        <f t="shared" si="24"/>
        <v>41.199999999999996</v>
      </c>
      <c r="CD19" s="47"/>
      <c r="CE19" s="11"/>
      <c r="CF19" s="33">
        <f t="shared" si="25"/>
        <v>0</v>
      </c>
      <c r="CG19" s="47">
        <v>0</v>
      </c>
      <c r="CH19" s="42">
        <v>0</v>
      </c>
      <c r="CI19" s="33">
        <f t="shared" si="26"/>
        <v>0</v>
      </c>
      <c r="CJ19" s="47"/>
      <c r="CK19" s="38">
        <v>0</v>
      </c>
      <c r="CL19" s="33">
        <f t="shared" si="27"/>
        <v>0</v>
      </c>
      <c r="CM19" s="47"/>
      <c r="CN19" s="47">
        <v>7550</v>
      </c>
      <c r="CO19" s="33">
        <f t="shared" si="28"/>
        <v>629.16666666666663</v>
      </c>
      <c r="CP19" s="47"/>
      <c r="CQ19" s="47">
        <v>3000</v>
      </c>
      <c r="CR19" s="33">
        <f t="shared" si="29"/>
        <v>250</v>
      </c>
      <c r="CS19" s="47"/>
      <c r="CT19" s="38">
        <v>0</v>
      </c>
      <c r="CU19" s="33">
        <f t="shared" si="30"/>
        <v>0</v>
      </c>
      <c r="CV19" s="47"/>
      <c r="CW19" s="42">
        <v>0</v>
      </c>
      <c r="CX19" s="33">
        <f t="shared" si="31"/>
        <v>0</v>
      </c>
      <c r="CY19" s="47"/>
      <c r="CZ19" s="42">
        <v>0</v>
      </c>
      <c r="DA19" s="33">
        <f t="shared" si="32"/>
        <v>0</v>
      </c>
      <c r="DB19" s="47"/>
      <c r="DC19" s="47">
        <v>0</v>
      </c>
      <c r="DD19" s="33">
        <f t="shared" si="33"/>
        <v>0</v>
      </c>
      <c r="DE19" s="47"/>
      <c r="DF19" s="47"/>
      <c r="DG19" s="12">
        <f t="shared" si="34"/>
        <v>135519.1</v>
      </c>
      <c r="DH19" s="33">
        <f t="shared" si="35"/>
        <v>11293.258333333333</v>
      </c>
      <c r="DI19" s="12">
        <f t="shared" si="36"/>
        <v>0</v>
      </c>
      <c r="DJ19" s="42">
        <v>0</v>
      </c>
      <c r="DK19" s="33">
        <f t="shared" si="37"/>
        <v>0</v>
      </c>
      <c r="DL19" s="47"/>
      <c r="DM19" s="47">
        <v>0</v>
      </c>
      <c r="DN19" s="33">
        <f t="shared" si="38"/>
        <v>0</v>
      </c>
      <c r="DO19" s="47"/>
      <c r="DP19" s="42">
        <v>0</v>
      </c>
      <c r="DQ19" s="33">
        <f t="shared" si="39"/>
        <v>0</v>
      </c>
      <c r="DR19" s="47">
        <v>0</v>
      </c>
      <c r="DS19" s="47">
        <v>0</v>
      </c>
      <c r="DT19" s="33">
        <f t="shared" si="40"/>
        <v>0</v>
      </c>
      <c r="DU19" s="47"/>
      <c r="DV19" s="42">
        <v>0</v>
      </c>
      <c r="DW19" s="33">
        <f t="shared" si="41"/>
        <v>0</v>
      </c>
      <c r="DX19" s="47">
        <v>0</v>
      </c>
      <c r="DY19" s="47">
        <v>6775.9</v>
      </c>
      <c r="DZ19" s="33">
        <f t="shared" si="42"/>
        <v>564.6583333333333</v>
      </c>
      <c r="EA19" s="47"/>
      <c r="EB19" s="47"/>
      <c r="EC19" s="12">
        <f t="shared" si="43"/>
        <v>6775.9</v>
      </c>
      <c r="ED19" s="33">
        <f t="shared" si="44"/>
        <v>564.6583333333333</v>
      </c>
      <c r="EE19" s="12"/>
      <c r="EF19" s="14">
        <f t="shared" si="66"/>
        <v>0</v>
      </c>
    </row>
    <row r="20" spans="1:143" s="14" customFormat="1" ht="20.25" customHeight="1">
      <c r="A20" s="21">
        <v>11</v>
      </c>
      <c r="B20" s="72" t="s">
        <v>66</v>
      </c>
      <c r="C20" s="38">
        <v>1082.2</v>
      </c>
      <c r="D20" s="38"/>
      <c r="E20" s="25">
        <f t="shared" si="0"/>
        <v>3979.5</v>
      </c>
      <c r="F20" s="33">
        <f t="shared" si="45"/>
        <v>331.625</v>
      </c>
      <c r="G20" s="12">
        <f t="shared" si="46"/>
        <v>0</v>
      </c>
      <c r="H20" s="12">
        <f t="shared" si="47"/>
        <v>0</v>
      </c>
      <c r="I20" s="12">
        <f t="shared" si="48"/>
        <v>0</v>
      </c>
      <c r="J20" s="12">
        <f t="shared" si="1"/>
        <v>196</v>
      </c>
      <c r="K20" s="33">
        <f t="shared" si="2"/>
        <v>16.333333333333332</v>
      </c>
      <c r="L20" s="12">
        <f t="shared" si="49"/>
        <v>0</v>
      </c>
      <c r="M20" s="12">
        <f t="shared" si="50"/>
        <v>0</v>
      </c>
      <c r="N20" s="12">
        <f t="shared" si="51"/>
        <v>0</v>
      </c>
      <c r="O20" s="12">
        <f t="shared" si="3"/>
        <v>75.400000000000006</v>
      </c>
      <c r="P20" s="33">
        <f t="shared" si="4"/>
        <v>6.2833333333333341</v>
      </c>
      <c r="Q20" s="12">
        <f t="shared" si="5"/>
        <v>0</v>
      </c>
      <c r="R20" s="12">
        <f t="shared" si="52"/>
        <v>0</v>
      </c>
      <c r="S20" s="11">
        <f t="shared" si="53"/>
        <v>0</v>
      </c>
      <c r="T20" s="47">
        <v>0</v>
      </c>
      <c r="U20" s="33">
        <f t="shared" si="6"/>
        <v>0</v>
      </c>
      <c r="V20" s="47"/>
      <c r="W20" s="12" t="e">
        <f t="shared" si="54"/>
        <v>#DIV/0!</v>
      </c>
      <c r="X20" s="11" t="e">
        <f t="shared" si="55"/>
        <v>#DIV/0!</v>
      </c>
      <c r="Y20" s="47">
        <v>120.6</v>
      </c>
      <c r="Z20" s="33">
        <f t="shared" si="7"/>
        <v>10.049999999999999</v>
      </c>
      <c r="AA20" s="47"/>
      <c r="AB20" s="12">
        <f t="shared" si="56"/>
        <v>0</v>
      </c>
      <c r="AC20" s="11">
        <f t="shared" si="57"/>
        <v>0</v>
      </c>
      <c r="AD20" s="47">
        <v>75.400000000000006</v>
      </c>
      <c r="AE20" s="33">
        <f t="shared" si="8"/>
        <v>6.2833333333333341</v>
      </c>
      <c r="AF20" s="47"/>
      <c r="AG20" s="12">
        <f t="shared" si="58"/>
        <v>0</v>
      </c>
      <c r="AH20" s="11">
        <f t="shared" si="59"/>
        <v>0</v>
      </c>
      <c r="AI20" s="47">
        <v>0</v>
      </c>
      <c r="AJ20" s="33">
        <f t="shared" si="9"/>
        <v>0</v>
      </c>
      <c r="AK20" s="47"/>
      <c r="AL20" s="12" t="e">
        <f t="shared" si="60"/>
        <v>#DIV/0!</v>
      </c>
      <c r="AM20" s="11" t="e">
        <f t="shared" si="61"/>
        <v>#DIV/0!</v>
      </c>
      <c r="AN20" s="47"/>
      <c r="AO20" s="33">
        <f t="shared" si="10"/>
        <v>0</v>
      </c>
      <c r="AP20" s="47"/>
      <c r="AQ20" s="12" t="e">
        <f t="shared" si="62"/>
        <v>#DIV/0!</v>
      </c>
      <c r="AR20" s="11" t="e">
        <f t="shared" si="63"/>
        <v>#DIV/0!</v>
      </c>
      <c r="AS20" s="38">
        <v>0</v>
      </c>
      <c r="AT20" s="33">
        <f t="shared" si="11"/>
        <v>0</v>
      </c>
      <c r="AU20" s="47">
        <v>0</v>
      </c>
      <c r="AV20" s="38">
        <v>0</v>
      </c>
      <c r="AW20" s="33">
        <f t="shared" si="12"/>
        <v>0</v>
      </c>
      <c r="AX20" s="47"/>
      <c r="AY20" s="48">
        <v>3783.5</v>
      </c>
      <c r="AZ20" s="33">
        <f t="shared" si="13"/>
        <v>315.29166666666669</v>
      </c>
      <c r="BA20" s="47"/>
      <c r="BB20" s="38">
        <v>0</v>
      </c>
      <c r="BC20" s="33">
        <f t="shared" si="14"/>
        <v>0</v>
      </c>
      <c r="BD20" s="13"/>
      <c r="BE20" s="42">
        <v>0</v>
      </c>
      <c r="BF20" s="33">
        <f t="shared" si="15"/>
        <v>0</v>
      </c>
      <c r="BG20" s="47"/>
      <c r="BH20" s="38">
        <v>0</v>
      </c>
      <c r="BI20" s="33">
        <f t="shared" si="16"/>
        <v>0</v>
      </c>
      <c r="BJ20" s="47">
        <v>0</v>
      </c>
      <c r="BK20" s="38">
        <v>0</v>
      </c>
      <c r="BL20" s="33">
        <f t="shared" si="17"/>
        <v>0</v>
      </c>
      <c r="BM20" s="47">
        <v>0</v>
      </c>
      <c r="BN20" s="12">
        <f t="shared" si="18"/>
        <v>0</v>
      </c>
      <c r="BO20" s="33">
        <f t="shared" si="19"/>
        <v>0</v>
      </c>
      <c r="BP20" s="12">
        <f t="shared" si="20"/>
        <v>0</v>
      </c>
      <c r="BQ20" s="12" t="e">
        <f t="shared" si="64"/>
        <v>#DIV/0!</v>
      </c>
      <c r="BR20" s="11" t="e">
        <f t="shared" si="65"/>
        <v>#DIV/0!</v>
      </c>
      <c r="BS20" s="47">
        <v>0</v>
      </c>
      <c r="BT20" s="33">
        <f t="shared" si="21"/>
        <v>0</v>
      </c>
      <c r="BU20" s="47"/>
      <c r="BV20" s="47">
        <v>0</v>
      </c>
      <c r="BW20" s="33">
        <f t="shared" si="22"/>
        <v>0</v>
      </c>
      <c r="BX20" s="47"/>
      <c r="BY20" s="42">
        <v>0</v>
      </c>
      <c r="BZ20" s="33">
        <f t="shared" si="23"/>
        <v>0</v>
      </c>
      <c r="CA20" s="47"/>
      <c r="CB20" s="47">
        <v>0</v>
      </c>
      <c r="CC20" s="33">
        <f t="shared" si="24"/>
        <v>0</v>
      </c>
      <c r="CD20" s="47"/>
      <c r="CE20" s="11"/>
      <c r="CF20" s="33">
        <f t="shared" si="25"/>
        <v>0</v>
      </c>
      <c r="CG20" s="47">
        <v>0</v>
      </c>
      <c r="CH20" s="42">
        <v>0</v>
      </c>
      <c r="CI20" s="33">
        <f t="shared" si="26"/>
        <v>0</v>
      </c>
      <c r="CJ20" s="47"/>
      <c r="CK20" s="38">
        <v>0</v>
      </c>
      <c r="CL20" s="33">
        <f t="shared" si="27"/>
        <v>0</v>
      </c>
      <c r="CM20" s="47"/>
      <c r="CN20" s="47">
        <v>0</v>
      </c>
      <c r="CO20" s="33">
        <f t="shared" si="28"/>
        <v>0</v>
      </c>
      <c r="CP20" s="47"/>
      <c r="CQ20" s="47">
        <v>0</v>
      </c>
      <c r="CR20" s="33">
        <f t="shared" si="29"/>
        <v>0</v>
      </c>
      <c r="CS20" s="47"/>
      <c r="CT20" s="38">
        <v>0</v>
      </c>
      <c r="CU20" s="33">
        <f t="shared" si="30"/>
        <v>0</v>
      </c>
      <c r="CV20" s="47"/>
      <c r="CW20" s="42">
        <v>0</v>
      </c>
      <c r="CX20" s="33">
        <f t="shared" si="31"/>
        <v>0</v>
      </c>
      <c r="CY20" s="47"/>
      <c r="CZ20" s="42">
        <v>0</v>
      </c>
      <c r="DA20" s="33">
        <f t="shared" si="32"/>
        <v>0</v>
      </c>
      <c r="DB20" s="47"/>
      <c r="DC20" s="47">
        <v>0</v>
      </c>
      <c r="DD20" s="33">
        <f t="shared" si="33"/>
        <v>0</v>
      </c>
      <c r="DE20" s="47"/>
      <c r="DF20" s="47"/>
      <c r="DG20" s="12">
        <f t="shared" si="34"/>
        <v>3979.5</v>
      </c>
      <c r="DH20" s="33">
        <f t="shared" si="35"/>
        <v>331.625</v>
      </c>
      <c r="DI20" s="12">
        <f t="shared" si="36"/>
        <v>0</v>
      </c>
      <c r="DJ20" s="42">
        <v>0</v>
      </c>
      <c r="DK20" s="33">
        <f t="shared" si="37"/>
        <v>0</v>
      </c>
      <c r="DL20" s="47"/>
      <c r="DM20" s="47">
        <v>0</v>
      </c>
      <c r="DN20" s="33">
        <f t="shared" si="38"/>
        <v>0</v>
      </c>
      <c r="DO20" s="47"/>
      <c r="DP20" s="42">
        <v>0</v>
      </c>
      <c r="DQ20" s="33">
        <f t="shared" si="39"/>
        <v>0</v>
      </c>
      <c r="DR20" s="47">
        <v>0</v>
      </c>
      <c r="DS20" s="47">
        <v>0</v>
      </c>
      <c r="DT20" s="33">
        <f t="shared" si="40"/>
        <v>0</v>
      </c>
      <c r="DU20" s="47"/>
      <c r="DV20" s="42">
        <v>0</v>
      </c>
      <c r="DW20" s="33">
        <f t="shared" si="41"/>
        <v>0</v>
      </c>
      <c r="DX20" s="47">
        <v>0</v>
      </c>
      <c r="DY20" s="47">
        <v>215</v>
      </c>
      <c r="DZ20" s="33">
        <f t="shared" si="42"/>
        <v>17.916666666666668</v>
      </c>
      <c r="EA20" s="47"/>
      <c r="EB20" s="47"/>
      <c r="EC20" s="12">
        <f t="shared" si="43"/>
        <v>215</v>
      </c>
      <c r="ED20" s="33">
        <f t="shared" si="44"/>
        <v>17.916666666666668</v>
      </c>
      <c r="EE20" s="12"/>
      <c r="EF20" s="14">
        <f t="shared" si="66"/>
        <v>0</v>
      </c>
    </row>
    <row r="21" spans="1:143" s="14" customFormat="1" ht="20.25" customHeight="1">
      <c r="A21" s="21">
        <v>12</v>
      </c>
      <c r="B21" s="37" t="s">
        <v>67</v>
      </c>
      <c r="C21" s="38"/>
      <c r="D21" s="38"/>
      <c r="E21" s="25">
        <f t="shared" si="0"/>
        <v>11135.8</v>
      </c>
      <c r="F21" s="33">
        <f t="shared" si="45"/>
        <v>927.98333333333323</v>
      </c>
      <c r="G21" s="12">
        <f t="shared" si="46"/>
        <v>0</v>
      </c>
      <c r="H21" s="12">
        <f t="shared" si="47"/>
        <v>0</v>
      </c>
      <c r="I21" s="12">
        <f t="shared" si="48"/>
        <v>0</v>
      </c>
      <c r="J21" s="12">
        <f t="shared" si="1"/>
        <v>4389.2</v>
      </c>
      <c r="K21" s="33">
        <f t="shared" si="2"/>
        <v>365.76666666666665</v>
      </c>
      <c r="L21" s="12">
        <f t="shared" si="49"/>
        <v>0</v>
      </c>
      <c r="M21" s="12">
        <f t="shared" si="50"/>
        <v>0</v>
      </c>
      <c r="N21" s="12">
        <f t="shared" si="51"/>
        <v>0</v>
      </c>
      <c r="O21" s="12">
        <f t="shared" si="3"/>
        <v>2039.1999999999998</v>
      </c>
      <c r="P21" s="33">
        <f t="shared" si="4"/>
        <v>169.93333333333331</v>
      </c>
      <c r="Q21" s="12">
        <f t="shared" si="5"/>
        <v>0</v>
      </c>
      <c r="R21" s="12">
        <f t="shared" si="52"/>
        <v>0</v>
      </c>
      <c r="S21" s="11">
        <f t="shared" si="53"/>
        <v>0</v>
      </c>
      <c r="T21" s="47">
        <v>11.6</v>
      </c>
      <c r="U21" s="33">
        <f t="shared" si="6"/>
        <v>0.96666666666666667</v>
      </c>
      <c r="V21" s="47"/>
      <c r="W21" s="12">
        <f t="shared" si="54"/>
        <v>0</v>
      </c>
      <c r="X21" s="11">
        <f t="shared" si="55"/>
        <v>0</v>
      </c>
      <c r="Y21" s="47">
        <v>700</v>
      </c>
      <c r="Z21" s="33">
        <f t="shared" si="7"/>
        <v>58.333333333333336</v>
      </c>
      <c r="AA21" s="47"/>
      <c r="AB21" s="12">
        <f t="shared" si="56"/>
        <v>0</v>
      </c>
      <c r="AC21" s="11">
        <f t="shared" si="57"/>
        <v>0</v>
      </c>
      <c r="AD21" s="47">
        <v>2027.6</v>
      </c>
      <c r="AE21" s="33">
        <f t="shared" si="8"/>
        <v>168.96666666666667</v>
      </c>
      <c r="AF21" s="47"/>
      <c r="AG21" s="12">
        <f t="shared" si="58"/>
        <v>0</v>
      </c>
      <c r="AH21" s="11">
        <f t="shared" si="59"/>
        <v>0</v>
      </c>
      <c r="AI21" s="47">
        <v>0</v>
      </c>
      <c r="AJ21" s="33">
        <f t="shared" si="9"/>
        <v>0</v>
      </c>
      <c r="AK21" s="47"/>
      <c r="AL21" s="12" t="e">
        <f t="shared" si="60"/>
        <v>#DIV/0!</v>
      </c>
      <c r="AM21" s="11" t="e">
        <f t="shared" si="61"/>
        <v>#DIV/0!</v>
      </c>
      <c r="AN21" s="47"/>
      <c r="AO21" s="33">
        <f t="shared" si="10"/>
        <v>0</v>
      </c>
      <c r="AP21" s="47"/>
      <c r="AQ21" s="12" t="e">
        <f t="shared" si="62"/>
        <v>#DIV/0!</v>
      </c>
      <c r="AR21" s="11" t="e">
        <f t="shared" si="63"/>
        <v>#DIV/0!</v>
      </c>
      <c r="AS21" s="38">
        <v>0</v>
      </c>
      <c r="AT21" s="33">
        <f t="shared" si="11"/>
        <v>0</v>
      </c>
      <c r="AU21" s="47">
        <v>0</v>
      </c>
      <c r="AV21" s="38">
        <v>0</v>
      </c>
      <c r="AW21" s="33">
        <f t="shared" si="12"/>
        <v>0</v>
      </c>
      <c r="AX21" s="47"/>
      <c r="AY21" s="48">
        <v>6746.6</v>
      </c>
      <c r="AZ21" s="33">
        <f t="shared" si="13"/>
        <v>562.2166666666667</v>
      </c>
      <c r="BA21" s="47"/>
      <c r="BB21" s="38">
        <v>0</v>
      </c>
      <c r="BC21" s="33">
        <f t="shared" si="14"/>
        <v>0</v>
      </c>
      <c r="BD21" s="13"/>
      <c r="BE21" s="42">
        <v>0</v>
      </c>
      <c r="BF21" s="33">
        <f t="shared" si="15"/>
        <v>0</v>
      </c>
      <c r="BG21" s="47"/>
      <c r="BH21" s="38">
        <v>0</v>
      </c>
      <c r="BI21" s="33">
        <f t="shared" si="16"/>
        <v>0</v>
      </c>
      <c r="BJ21" s="47">
        <v>0</v>
      </c>
      <c r="BK21" s="38">
        <v>0</v>
      </c>
      <c r="BL21" s="33">
        <f t="shared" si="17"/>
        <v>0</v>
      </c>
      <c r="BM21" s="47">
        <v>0</v>
      </c>
      <c r="BN21" s="12">
        <f t="shared" si="18"/>
        <v>1650</v>
      </c>
      <c r="BO21" s="33">
        <f t="shared" si="19"/>
        <v>137.5</v>
      </c>
      <c r="BP21" s="12">
        <f t="shared" si="20"/>
        <v>0</v>
      </c>
      <c r="BQ21" s="12">
        <f t="shared" si="64"/>
        <v>0</v>
      </c>
      <c r="BR21" s="11">
        <f t="shared" si="65"/>
        <v>0</v>
      </c>
      <c r="BS21" s="47">
        <v>0</v>
      </c>
      <c r="BT21" s="33">
        <f t="shared" si="21"/>
        <v>0</v>
      </c>
      <c r="BU21" s="47"/>
      <c r="BV21" s="47">
        <v>1650</v>
      </c>
      <c r="BW21" s="33">
        <f t="shared" si="22"/>
        <v>137.5</v>
      </c>
      <c r="BX21" s="47"/>
      <c r="BY21" s="42">
        <v>0</v>
      </c>
      <c r="BZ21" s="33">
        <f t="shared" si="23"/>
        <v>0</v>
      </c>
      <c r="CA21" s="47"/>
      <c r="CB21" s="47">
        <v>0</v>
      </c>
      <c r="CC21" s="33">
        <f t="shared" si="24"/>
        <v>0</v>
      </c>
      <c r="CD21" s="47"/>
      <c r="CE21" s="11"/>
      <c r="CF21" s="33">
        <f t="shared" si="25"/>
        <v>0</v>
      </c>
      <c r="CG21" s="47">
        <v>0</v>
      </c>
      <c r="CH21" s="42">
        <v>0</v>
      </c>
      <c r="CI21" s="33">
        <f t="shared" si="26"/>
        <v>0</v>
      </c>
      <c r="CJ21" s="47"/>
      <c r="CK21" s="38">
        <v>0</v>
      </c>
      <c r="CL21" s="33">
        <f t="shared" si="27"/>
        <v>0</v>
      </c>
      <c r="CM21" s="47"/>
      <c r="CN21" s="47">
        <v>0</v>
      </c>
      <c r="CO21" s="33">
        <f t="shared" si="28"/>
        <v>0</v>
      </c>
      <c r="CP21" s="47"/>
      <c r="CQ21" s="47">
        <v>0</v>
      </c>
      <c r="CR21" s="33">
        <f t="shared" si="29"/>
        <v>0</v>
      </c>
      <c r="CS21" s="47"/>
      <c r="CT21" s="38">
        <v>0</v>
      </c>
      <c r="CU21" s="33">
        <f t="shared" si="30"/>
        <v>0</v>
      </c>
      <c r="CV21" s="47"/>
      <c r="CW21" s="42">
        <v>0</v>
      </c>
      <c r="CX21" s="33">
        <f t="shared" si="31"/>
        <v>0</v>
      </c>
      <c r="CY21" s="47"/>
      <c r="CZ21" s="42">
        <v>0</v>
      </c>
      <c r="DA21" s="33">
        <f t="shared" si="32"/>
        <v>0</v>
      </c>
      <c r="DB21" s="47"/>
      <c r="DC21" s="47">
        <v>0</v>
      </c>
      <c r="DD21" s="33">
        <f t="shared" si="33"/>
        <v>0</v>
      </c>
      <c r="DE21" s="47"/>
      <c r="DF21" s="47"/>
      <c r="DG21" s="12">
        <f t="shared" si="34"/>
        <v>11135.8</v>
      </c>
      <c r="DH21" s="33">
        <f t="shared" si="35"/>
        <v>927.98333333333323</v>
      </c>
      <c r="DI21" s="12">
        <f t="shared" si="36"/>
        <v>0</v>
      </c>
      <c r="DJ21" s="42">
        <v>0</v>
      </c>
      <c r="DK21" s="33">
        <f t="shared" si="37"/>
        <v>0</v>
      </c>
      <c r="DL21" s="47"/>
      <c r="DM21" s="47">
        <v>0</v>
      </c>
      <c r="DN21" s="33">
        <f t="shared" si="38"/>
        <v>0</v>
      </c>
      <c r="DO21" s="47"/>
      <c r="DP21" s="42">
        <v>0</v>
      </c>
      <c r="DQ21" s="33">
        <f t="shared" si="39"/>
        <v>0</v>
      </c>
      <c r="DR21" s="47">
        <v>0</v>
      </c>
      <c r="DS21" s="47">
        <v>0</v>
      </c>
      <c r="DT21" s="33">
        <f t="shared" si="40"/>
        <v>0</v>
      </c>
      <c r="DU21" s="47"/>
      <c r="DV21" s="42">
        <v>0</v>
      </c>
      <c r="DW21" s="33">
        <f t="shared" si="41"/>
        <v>0</v>
      </c>
      <c r="DX21" s="47">
        <v>0</v>
      </c>
      <c r="DY21" s="47">
        <v>460</v>
      </c>
      <c r="DZ21" s="33">
        <f t="shared" si="42"/>
        <v>38.333333333333336</v>
      </c>
      <c r="EA21" s="47"/>
      <c r="EB21" s="47"/>
      <c r="EC21" s="12">
        <f t="shared" si="43"/>
        <v>460</v>
      </c>
      <c r="ED21" s="33">
        <f t="shared" si="44"/>
        <v>38.333333333333336</v>
      </c>
      <c r="EE21" s="12"/>
      <c r="EF21" s="14">
        <f t="shared" si="66"/>
        <v>0</v>
      </c>
    </row>
    <row r="22" spans="1:143" s="15" customFormat="1" ht="20.25" customHeight="1">
      <c r="A22" s="21">
        <v>13</v>
      </c>
      <c r="B22" s="37" t="s">
        <v>68</v>
      </c>
      <c r="C22" s="38"/>
      <c r="D22" s="38"/>
      <c r="E22" s="25">
        <f t="shared" si="0"/>
        <v>161551.10100000002</v>
      </c>
      <c r="F22" s="33">
        <f t="shared" si="45"/>
        <v>13462.591750000001</v>
      </c>
      <c r="G22" s="12">
        <f t="shared" si="46"/>
        <v>0</v>
      </c>
      <c r="H22" s="12">
        <f t="shared" si="47"/>
        <v>0</v>
      </c>
      <c r="I22" s="12">
        <f t="shared" si="48"/>
        <v>0</v>
      </c>
      <c r="J22" s="12">
        <f t="shared" si="1"/>
        <v>65320.001000000004</v>
      </c>
      <c r="K22" s="33">
        <f t="shared" si="2"/>
        <v>5443.3334166666673</v>
      </c>
      <c r="L22" s="12">
        <f t="shared" si="49"/>
        <v>0</v>
      </c>
      <c r="M22" s="12">
        <f t="shared" si="50"/>
        <v>0</v>
      </c>
      <c r="N22" s="12">
        <f t="shared" si="51"/>
        <v>0</v>
      </c>
      <c r="O22" s="12">
        <f t="shared" si="3"/>
        <v>23170</v>
      </c>
      <c r="P22" s="33">
        <f t="shared" si="4"/>
        <v>1930.8333333333333</v>
      </c>
      <c r="Q22" s="12">
        <f t="shared" si="5"/>
        <v>0</v>
      </c>
      <c r="R22" s="12">
        <f t="shared" si="52"/>
        <v>0</v>
      </c>
      <c r="S22" s="11">
        <f t="shared" si="53"/>
        <v>0</v>
      </c>
      <c r="T22" s="47">
        <v>6170</v>
      </c>
      <c r="U22" s="33">
        <f t="shared" si="6"/>
        <v>514.16666666666663</v>
      </c>
      <c r="V22" s="47"/>
      <c r="W22" s="12">
        <f t="shared" si="54"/>
        <v>0</v>
      </c>
      <c r="X22" s="11">
        <f t="shared" si="55"/>
        <v>0</v>
      </c>
      <c r="Y22" s="47">
        <v>13500.001</v>
      </c>
      <c r="Z22" s="33">
        <f t="shared" si="7"/>
        <v>1125.0000833333334</v>
      </c>
      <c r="AA22" s="47"/>
      <c r="AB22" s="12">
        <f t="shared" si="56"/>
        <v>0</v>
      </c>
      <c r="AC22" s="11">
        <f t="shared" si="57"/>
        <v>0</v>
      </c>
      <c r="AD22" s="47">
        <v>17000</v>
      </c>
      <c r="AE22" s="33">
        <f t="shared" si="8"/>
        <v>1416.6666666666667</v>
      </c>
      <c r="AF22" s="47"/>
      <c r="AG22" s="12">
        <f t="shared" si="58"/>
        <v>0</v>
      </c>
      <c r="AH22" s="11">
        <f t="shared" si="59"/>
        <v>0</v>
      </c>
      <c r="AI22" s="47">
        <v>1470</v>
      </c>
      <c r="AJ22" s="33">
        <f t="shared" si="9"/>
        <v>122.5</v>
      </c>
      <c r="AK22" s="47"/>
      <c r="AL22" s="12">
        <f t="shared" si="60"/>
        <v>0</v>
      </c>
      <c r="AM22" s="11">
        <f t="shared" si="61"/>
        <v>0</v>
      </c>
      <c r="AN22" s="47"/>
      <c r="AO22" s="33">
        <f t="shared" si="10"/>
        <v>0</v>
      </c>
      <c r="AP22" s="47"/>
      <c r="AQ22" s="12" t="e">
        <f t="shared" si="62"/>
        <v>#DIV/0!</v>
      </c>
      <c r="AR22" s="11" t="e">
        <f t="shared" si="63"/>
        <v>#DIV/0!</v>
      </c>
      <c r="AS22" s="38">
        <v>0</v>
      </c>
      <c r="AT22" s="33">
        <f t="shared" si="11"/>
        <v>0</v>
      </c>
      <c r="AU22" s="47">
        <v>0</v>
      </c>
      <c r="AV22" s="38">
        <v>0</v>
      </c>
      <c r="AW22" s="33">
        <f t="shared" si="12"/>
        <v>0</v>
      </c>
      <c r="AX22" s="47"/>
      <c r="AY22" s="48">
        <v>58775.8</v>
      </c>
      <c r="AZ22" s="33">
        <f t="shared" si="13"/>
        <v>4897.9833333333336</v>
      </c>
      <c r="BA22" s="47"/>
      <c r="BB22" s="38">
        <v>0</v>
      </c>
      <c r="BC22" s="33">
        <f t="shared" si="14"/>
        <v>0</v>
      </c>
      <c r="BD22" s="13"/>
      <c r="BE22" s="42">
        <v>0</v>
      </c>
      <c r="BF22" s="33">
        <f t="shared" si="15"/>
        <v>0</v>
      </c>
      <c r="BG22" s="47"/>
      <c r="BH22" s="38">
        <v>0</v>
      </c>
      <c r="BI22" s="33">
        <f t="shared" si="16"/>
        <v>0</v>
      </c>
      <c r="BJ22" s="47">
        <v>0</v>
      </c>
      <c r="BK22" s="38">
        <v>0</v>
      </c>
      <c r="BL22" s="33">
        <f t="shared" si="17"/>
        <v>0</v>
      </c>
      <c r="BM22" s="47">
        <v>0</v>
      </c>
      <c r="BN22" s="12">
        <f t="shared" si="18"/>
        <v>400</v>
      </c>
      <c r="BO22" s="33">
        <f t="shared" si="19"/>
        <v>33.333333333333336</v>
      </c>
      <c r="BP22" s="12">
        <f t="shared" si="20"/>
        <v>0</v>
      </c>
      <c r="BQ22" s="12">
        <f t="shared" si="64"/>
        <v>0</v>
      </c>
      <c r="BR22" s="11">
        <f t="shared" si="65"/>
        <v>0</v>
      </c>
      <c r="BS22" s="47">
        <v>400</v>
      </c>
      <c r="BT22" s="33">
        <f t="shared" si="21"/>
        <v>33.333333333333336</v>
      </c>
      <c r="BU22" s="47"/>
      <c r="BV22" s="47">
        <v>0</v>
      </c>
      <c r="BW22" s="33">
        <f t="shared" si="22"/>
        <v>0</v>
      </c>
      <c r="BX22" s="47"/>
      <c r="BY22" s="42">
        <v>0</v>
      </c>
      <c r="BZ22" s="33">
        <f t="shared" si="23"/>
        <v>0</v>
      </c>
      <c r="CA22" s="47"/>
      <c r="CB22" s="47">
        <v>0</v>
      </c>
      <c r="CC22" s="33">
        <f t="shared" si="24"/>
        <v>0</v>
      </c>
      <c r="CD22" s="47"/>
      <c r="CE22" s="11"/>
      <c r="CF22" s="33">
        <f t="shared" si="25"/>
        <v>0</v>
      </c>
      <c r="CG22" s="47">
        <v>0</v>
      </c>
      <c r="CH22" s="42">
        <v>0</v>
      </c>
      <c r="CI22" s="33">
        <f t="shared" si="26"/>
        <v>0</v>
      </c>
      <c r="CJ22" s="47"/>
      <c r="CK22" s="38">
        <v>0</v>
      </c>
      <c r="CL22" s="33">
        <f t="shared" si="27"/>
        <v>0</v>
      </c>
      <c r="CM22" s="47"/>
      <c r="CN22" s="47">
        <v>22580</v>
      </c>
      <c r="CO22" s="33">
        <f t="shared" si="28"/>
        <v>1881.6666666666667</v>
      </c>
      <c r="CP22" s="47"/>
      <c r="CQ22" s="47">
        <v>6000</v>
      </c>
      <c r="CR22" s="33">
        <f t="shared" si="29"/>
        <v>500</v>
      </c>
      <c r="CS22" s="47"/>
      <c r="CT22" s="38">
        <v>4000</v>
      </c>
      <c r="CU22" s="33">
        <f t="shared" si="30"/>
        <v>333.33333333333331</v>
      </c>
      <c r="CV22" s="47"/>
      <c r="CW22" s="42">
        <v>0</v>
      </c>
      <c r="CX22" s="33">
        <f t="shared" si="31"/>
        <v>0</v>
      </c>
      <c r="CY22" s="47"/>
      <c r="CZ22" s="42">
        <v>0</v>
      </c>
      <c r="DA22" s="33">
        <f t="shared" si="32"/>
        <v>0</v>
      </c>
      <c r="DB22" s="47"/>
      <c r="DC22" s="47">
        <v>200</v>
      </c>
      <c r="DD22" s="33">
        <f t="shared" si="33"/>
        <v>16.666666666666668</v>
      </c>
      <c r="DE22" s="47"/>
      <c r="DF22" s="47"/>
      <c r="DG22" s="12">
        <f t="shared" si="34"/>
        <v>124095.80100000001</v>
      </c>
      <c r="DH22" s="33">
        <f t="shared" si="35"/>
        <v>10341.31675</v>
      </c>
      <c r="DI22" s="12">
        <f t="shared" si="36"/>
        <v>0</v>
      </c>
      <c r="DJ22" s="42">
        <v>0</v>
      </c>
      <c r="DK22" s="33">
        <f t="shared" si="37"/>
        <v>0</v>
      </c>
      <c r="DL22" s="47"/>
      <c r="DM22" s="47">
        <v>37455.300000000003</v>
      </c>
      <c r="DN22" s="33">
        <f t="shared" si="38"/>
        <v>3121.2750000000001</v>
      </c>
      <c r="DO22" s="47"/>
      <c r="DP22" s="42">
        <v>0</v>
      </c>
      <c r="DQ22" s="33">
        <f t="shared" si="39"/>
        <v>0</v>
      </c>
      <c r="DR22" s="47">
        <v>0</v>
      </c>
      <c r="DS22" s="47">
        <v>0</v>
      </c>
      <c r="DT22" s="33">
        <f t="shared" si="40"/>
        <v>0</v>
      </c>
      <c r="DU22" s="47"/>
      <c r="DV22" s="42">
        <v>0</v>
      </c>
      <c r="DW22" s="33">
        <f t="shared" si="41"/>
        <v>0</v>
      </c>
      <c r="DX22" s="47">
        <v>0</v>
      </c>
      <c r="DY22" s="47">
        <v>4210</v>
      </c>
      <c r="DZ22" s="33">
        <f t="shared" si="42"/>
        <v>350.83333333333331</v>
      </c>
      <c r="EA22" s="47"/>
      <c r="EB22" s="47"/>
      <c r="EC22" s="12">
        <f t="shared" si="43"/>
        <v>41665.300000000003</v>
      </c>
      <c r="ED22" s="33">
        <f t="shared" si="44"/>
        <v>3472.1083333333336</v>
      </c>
      <c r="EE22" s="12"/>
      <c r="EF22" s="14">
        <f t="shared" si="66"/>
        <v>-37455.300000000003</v>
      </c>
      <c r="EH22" s="14"/>
      <c r="EJ22" s="14"/>
      <c r="EK22" s="14"/>
      <c r="EM22" s="14"/>
    </row>
    <row r="23" spans="1:143" s="15" customFormat="1" ht="20.25" customHeight="1">
      <c r="A23" s="21">
        <v>14</v>
      </c>
      <c r="B23" s="37" t="s">
        <v>69</v>
      </c>
      <c r="C23" s="38"/>
      <c r="D23" s="38"/>
      <c r="E23" s="25">
        <f t="shared" si="0"/>
        <v>86986.2</v>
      </c>
      <c r="F23" s="33">
        <f t="shared" si="45"/>
        <v>7248.8499999999995</v>
      </c>
      <c r="G23" s="12">
        <f t="shared" si="46"/>
        <v>0</v>
      </c>
      <c r="H23" s="12">
        <f t="shared" si="47"/>
        <v>0</v>
      </c>
      <c r="I23" s="12">
        <f t="shared" si="48"/>
        <v>0</v>
      </c>
      <c r="J23" s="12">
        <f t="shared" si="1"/>
        <v>25810</v>
      </c>
      <c r="K23" s="33">
        <f t="shared" si="2"/>
        <v>2150.8333333333335</v>
      </c>
      <c r="L23" s="12">
        <f t="shared" si="49"/>
        <v>0</v>
      </c>
      <c r="M23" s="12">
        <f t="shared" si="50"/>
        <v>0</v>
      </c>
      <c r="N23" s="12">
        <f t="shared" si="51"/>
        <v>0</v>
      </c>
      <c r="O23" s="12">
        <f t="shared" si="3"/>
        <v>8950</v>
      </c>
      <c r="P23" s="33">
        <f t="shared" si="4"/>
        <v>745.83333333333337</v>
      </c>
      <c r="Q23" s="12">
        <f t="shared" si="5"/>
        <v>0</v>
      </c>
      <c r="R23" s="12">
        <f t="shared" si="52"/>
        <v>0</v>
      </c>
      <c r="S23" s="11">
        <f t="shared" si="53"/>
        <v>0</v>
      </c>
      <c r="T23" s="47">
        <v>950</v>
      </c>
      <c r="U23" s="33">
        <f t="shared" si="6"/>
        <v>79.166666666666671</v>
      </c>
      <c r="V23" s="47"/>
      <c r="W23" s="12">
        <f t="shared" si="54"/>
        <v>0</v>
      </c>
      <c r="X23" s="11">
        <f t="shared" si="55"/>
        <v>0</v>
      </c>
      <c r="Y23" s="47">
        <v>10800</v>
      </c>
      <c r="Z23" s="33">
        <f t="shared" si="7"/>
        <v>900</v>
      </c>
      <c r="AA23" s="47"/>
      <c r="AB23" s="12">
        <f t="shared" si="56"/>
        <v>0</v>
      </c>
      <c r="AC23" s="11">
        <f t="shared" si="57"/>
        <v>0</v>
      </c>
      <c r="AD23" s="47">
        <v>8000</v>
      </c>
      <c r="AE23" s="33">
        <f t="shared" si="8"/>
        <v>666.66666666666663</v>
      </c>
      <c r="AF23" s="47"/>
      <c r="AG23" s="12">
        <f t="shared" si="58"/>
        <v>0</v>
      </c>
      <c r="AH23" s="11">
        <f t="shared" si="59"/>
        <v>0</v>
      </c>
      <c r="AI23" s="47">
        <v>460</v>
      </c>
      <c r="AJ23" s="33">
        <f t="shared" si="9"/>
        <v>38.333333333333336</v>
      </c>
      <c r="AK23" s="47"/>
      <c r="AL23" s="12">
        <f t="shared" si="60"/>
        <v>0</v>
      </c>
      <c r="AM23" s="11">
        <f t="shared" si="61"/>
        <v>0</v>
      </c>
      <c r="AN23" s="47"/>
      <c r="AO23" s="33">
        <f t="shared" si="10"/>
        <v>0</v>
      </c>
      <c r="AP23" s="47"/>
      <c r="AQ23" s="12" t="e">
        <f t="shared" si="62"/>
        <v>#DIV/0!</v>
      </c>
      <c r="AR23" s="11" t="e">
        <f t="shared" si="63"/>
        <v>#DIV/0!</v>
      </c>
      <c r="AS23" s="38">
        <v>0</v>
      </c>
      <c r="AT23" s="33">
        <f t="shared" si="11"/>
        <v>0</v>
      </c>
      <c r="AU23" s="47">
        <v>0</v>
      </c>
      <c r="AV23" s="38">
        <v>0</v>
      </c>
      <c r="AW23" s="33">
        <f t="shared" si="12"/>
        <v>0</v>
      </c>
      <c r="AX23" s="47"/>
      <c r="AY23" s="48">
        <v>54423.3</v>
      </c>
      <c r="AZ23" s="33">
        <f t="shared" si="13"/>
        <v>4535.2750000000005</v>
      </c>
      <c r="BA23" s="47"/>
      <c r="BB23" s="38">
        <v>0</v>
      </c>
      <c r="BC23" s="33">
        <f t="shared" si="14"/>
        <v>0</v>
      </c>
      <c r="BD23" s="13"/>
      <c r="BE23" s="42">
        <v>1166.9000000000001</v>
      </c>
      <c r="BF23" s="33">
        <f t="shared" si="15"/>
        <v>97.241666666666674</v>
      </c>
      <c r="BG23" s="47"/>
      <c r="BH23" s="38">
        <v>0</v>
      </c>
      <c r="BI23" s="33">
        <f t="shared" si="16"/>
        <v>0</v>
      </c>
      <c r="BJ23" s="47">
        <v>0</v>
      </c>
      <c r="BK23" s="38">
        <v>0</v>
      </c>
      <c r="BL23" s="33">
        <f t="shared" si="17"/>
        <v>0</v>
      </c>
      <c r="BM23" s="47">
        <v>0</v>
      </c>
      <c r="BN23" s="12">
        <f t="shared" si="18"/>
        <v>1200</v>
      </c>
      <c r="BO23" s="33">
        <f t="shared" si="19"/>
        <v>100</v>
      </c>
      <c r="BP23" s="12">
        <f t="shared" si="20"/>
        <v>0</v>
      </c>
      <c r="BQ23" s="12">
        <f t="shared" si="64"/>
        <v>0</v>
      </c>
      <c r="BR23" s="11">
        <f t="shared" si="65"/>
        <v>0</v>
      </c>
      <c r="BS23" s="47">
        <v>1200</v>
      </c>
      <c r="BT23" s="33">
        <f t="shared" si="21"/>
        <v>100</v>
      </c>
      <c r="BU23" s="47"/>
      <c r="BV23" s="47">
        <v>0</v>
      </c>
      <c r="BW23" s="33">
        <f t="shared" si="22"/>
        <v>0</v>
      </c>
      <c r="BX23" s="47"/>
      <c r="BY23" s="42">
        <v>0</v>
      </c>
      <c r="BZ23" s="33">
        <f t="shared" si="23"/>
        <v>0</v>
      </c>
      <c r="CA23" s="47"/>
      <c r="CB23" s="47">
        <v>0</v>
      </c>
      <c r="CC23" s="33">
        <f t="shared" si="24"/>
        <v>0</v>
      </c>
      <c r="CD23" s="47"/>
      <c r="CE23" s="11"/>
      <c r="CF23" s="33">
        <f t="shared" si="25"/>
        <v>0</v>
      </c>
      <c r="CG23" s="47">
        <v>0</v>
      </c>
      <c r="CH23" s="42">
        <v>0</v>
      </c>
      <c r="CI23" s="33">
        <f t="shared" si="26"/>
        <v>0</v>
      </c>
      <c r="CJ23" s="47"/>
      <c r="CK23" s="38">
        <v>0</v>
      </c>
      <c r="CL23" s="33">
        <f t="shared" si="27"/>
        <v>0</v>
      </c>
      <c r="CM23" s="47"/>
      <c r="CN23" s="47">
        <v>4400</v>
      </c>
      <c r="CO23" s="33">
        <f t="shared" si="28"/>
        <v>366.66666666666669</v>
      </c>
      <c r="CP23" s="47"/>
      <c r="CQ23" s="47">
        <v>1640</v>
      </c>
      <c r="CR23" s="33">
        <f t="shared" si="29"/>
        <v>136.66666666666666</v>
      </c>
      <c r="CS23" s="47"/>
      <c r="CT23" s="38">
        <v>0</v>
      </c>
      <c r="CU23" s="33">
        <f t="shared" si="30"/>
        <v>0</v>
      </c>
      <c r="CV23" s="47"/>
      <c r="CW23" s="42">
        <v>0</v>
      </c>
      <c r="CX23" s="33">
        <f t="shared" si="31"/>
        <v>0</v>
      </c>
      <c r="CY23" s="47"/>
      <c r="CZ23" s="42">
        <v>0</v>
      </c>
      <c r="DA23" s="33">
        <f t="shared" si="32"/>
        <v>0</v>
      </c>
      <c r="DB23" s="47"/>
      <c r="DC23" s="47">
        <v>0</v>
      </c>
      <c r="DD23" s="33">
        <f t="shared" si="33"/>
        <v>0</v>
      </c>
      <c r="DE23" s="47"/>
      <c r="DF23" s="47"/>
      <c r="DG23" s="12">
        <f t="shared" si="34"/>
        <v>81400.2</v>
      </c>
      <c r="DH23" s="33">
        <f t="shared" si="35"/>
        <v>6783.3499999999995</v>
      </c>
      <c r="DI23" s="12">
        <f t="shared" si="36"/>
        <v>0</v>
      </c>
      <c r="DJ23" s="42">
        <v>0</v>
      </c>
      <c r="DK23" s="33">
        <f t="shared" si="37"/>
        <v>0</v>
      </c>
      <c r="DL23" s="47"/>
      <c r="DM23" s="47">
        <v>5586</v>
      </c>
      <c r="DN23" s="33">
        <f t="shared" si="38"/>
        <v>465.5</v>
      </c>
      <c r="DO23" s="47"/>
      <c r="DP23" s="42">
        <v>0</v>
      </c>
      <c r="DQ23" s="33">
        <f t="shared" si="39"/>
        <v>0</v>
      </c>
      <c r="DR23" s="47">
        <v>0</v>
      </c>
      <c r="DS23" s="47">
        <v>0</v>
      </c>
      <c r="DT23" s="33">
        <f t="shared" si="40"/>
        <v>0</v>
      </c>
      <c r="DU23" s="47"/>
      <c r="DV23" s="42">
        <v>0</v>
      </c>
      <c r="DW23" s="33">
        <f t="shared" si="41"/>
        <v>0</v>
      </c>
      <c r="DX23" s="47">
        <v>0</v>
      </c>
      <c r="DY23" s="47">
        <v>4140.8</v>
      </c>
      <c r="DZ23" s="33">
        <f t="shared" si="42"/>
        <v>345.06666666666666</v>
      </c>
      <c r="EA23" s="47"/>
      <c r="EB23" s="47"/>
      <c r="EC23" s="12">
        <f t="shared" si="43"/>
        <v>9726.7999999999993</v>
      </c>
      <c r="ED23" s="33">
        <f t="shared" si="44"/>
        <v>810.56666666666661</v>
      </c>
      <c r="EE23" s="12"/>
      <c r="EF23" s="14">
        <f t="shared" si="66"/>
        <v>-5585.9999999999991</v>
      </c>
      <c r="EH23" s="14"/>
      <c r="EJ23" s="14"/>
      <c r="EK23" s="14"/>
      <c r="EM23" s="14"/>
    </row>
    <row r="24" spans="1:143" s="15" customFormat="1" ht="20.25" customHeight="1">
      <c r="A24" s="21">
        <v>15</v>
      </c>
      <c r="B24" s="72" t="s">
        <v>70</v>
      </c>
      <c r="C24" s="38">
        <v>249.5</v>
      </c>
      <c r="D24" s="38"/>
      <c r="E24" s="25">
        <f t="shared" si="0"/>
        <v>15394.3</v>
      </c>
      <c r="F24" s="33">
        <f t="shared" si="45"/>
        <v>1282.8583333333333</v>
      </c>
      <c r="G24" s="12">
        <f t="shared" si="46"/>
        <v>0</v>
      </c>
      <c r="H24" s="12">
        <f t="shared" si="47"/>
        <v>0</v>
      </c>
      <c r="I24" s="12">
        <f t="shared" si="48"/>
        <v>0</v>
      </c>
      <c r="J24" s="12">
        <f t="shared" si="1"/>
        <v>7042.8</v>
      </c>
      <c r="K24" s="33">
        <f t="shared" si="2"/>
        <v>586.9</v>
      </c>
      <c r="L24" s="12">
        <f t="shared" si="49"/>
        <v>0</v>
      </c>
      <c r="M24" s="12">
        <f t="shared" si="50"/>
        <v>0</v>
      </c>
      <c r="N24" s="12">
        <f t="shared" si="51"/>
        <v>0</v>
      </c>
      <c r="O24" s="12">
        <f t="shared" si="3"/>
        <v>4300.1000000000004</v>
      </c>
      <c r="P24" s="33">
        <f t="shared" si="4"/>
        <v>358.3416666666667</v>
      </c>
      <c r="Q24" s="12">
        <f t="shared" si="5"/>
        <v>0</v>
      </c>
      <c r="R24" s="12">
        <f t="shared" si="52"/>
        <v>0</v>
      </c>
      <c r="S24" s="11">
        <f t="shared" si="53"/>
        <v>0</v>
      </c>
      <c r="T24" s="47">
        <v>1177.5999999999999</v>
      </c>
      <c r="U24" s="33">
        <f t="shared" si="6"/>
        <v>98.133333333333326</v>
      </c>
      <c r="V24" s="47"/>
      <c r="W24" s="12">
        <f t="shared" si="54"/>
        <v>0</v>
      </c>
      <c r="X24" s="11">
        <f t="shared" si="55"/>
        <v>0</v>
      </c>
      <c r="Y24" s="47">
        <v>1687.4</v>
      </c>
      <c r="Z24" s="33">
        <f t="shared" si="7"/>
        <v>140.61666666666667</v>
      </c>
      <c r="AA24" s="47"/>
      <c r="AB24" s="12">
        <f t="shared" si="56"/>
        <v>0</v>
      </c>
      <c r="AC24" s="11">
        <f t="shared" si="57"/>
        <v>0</v>
      </c>
      <c r="AD24" s="47">
        <v>3122.5</v>
      </c>
      <c r="AE24" s="33">
        <f t="shared" si="8"/>
        <v>260.20833333333331</v>
      </c>
      <c r="AF24" s="47"/>
      <c r="AG24" s="12">
        <f t="shared" si="58"/>
        <v>0</v>
      </c>
      <c r="AH24" s="11">
        <f t="shared" si="59"/>
        <v>0</v>
      </c>
      <c r="AI24" s="47">
        <v>80</v>
      </c>
      <c r="AJ24" s="33">
        <f t="shared" si="9"/>
        <v>6.666666666666667</v>
      </c>
      <c r="AK24" s="47"/>
      <c r="AL24" s="12">
        <f t="shared" si="60"/>
        <v>0</v>
      </c>
      <c r="AM24" s="11">
        <f t="shared" si="61"/>
        <v>0</v>
      </c>
      <c r="AN24" s="47"/>
      <c r="AO24" s="33">
        <f t="shared" si="10"/>
        <v>0</v>
      </c>
      <c r="AP24" s="47"/>
      <c r="AQ24" s="12" t="e">
        <f t="shared" si="62"/>
        <v>#DIV/0!</v>
      </c>
      <c r="AR24" s="11" t="e">
        <f t="shared" si="63"/>
        <v>#DIV/0!</v>
      </c>
      <c r="AS24" s="38">
        <v>0</v>
      </c>
      <c r="AT24" s="33">
        <f t="shared" si="11"/>
        <v>0</v>
      </c>
      <c r="AU24" s="47">
        <v>0</v>
      </c>
      <c r="AV24" s="38">
        <v>0</v>
      </c>
      <c r="AW24" s="33">
        <f t="shared" si="12"/>
        <v>0</v>
      </c>
      <c r="AX24" s="47"/>
      <c r="AY24" s="48">
        <v>8351.5</v>
      </c>
      <c r="AZ24" s="33">
        <f t="shared" si="13"/>
        <v>695.95833333333337</v>
      </c>
      <c r="BA24" s="47"/>
      <c r="BB24" s="38">
        <v>0</v>
      </c>
      <c r="BC24" s="33">
        <f t="shared" si="14"/>
        <v>0</v>
      </c>
      <c r="BD24" s="13"/>
      <c r="BE24" s="42">
        <v>0</v>
      </c>
      <c r="BF24" s="33">
        <f t="shared" si="15"/>
        <v>0</v>
      </c>
      <c r="BG24" s="47"/>
      <c r="BH24" s="38">
        <v>0</v>
      </c>
      <c r="BI24" s="33">
        <f t="shared" si="16"/>
        <v>0</v>
      </c>
      <c r="BJ24" s="47">
        <v>0</v>
      </c>
      <c r="BK24" s="38">
        <v>0</v>
      </c>
      <c r="BL24" s="33">
        <f t="shared" si="17"/>
        <v>0</v>
      </c>
      <c r="BM24" s="47">
        <v>0</v>
      </c>
      <c r="BN24" s="12">
        <f t="shared" si="18"/>
        <v>497.3</v>
      </c>
      <c r="BO24" s="33">
        <f t="shared" si="19"/>
        <v>41.44166666666667</v>
      </c>
      <c r="BP24" s="12">
        <f t="shared" si="20"/>
        <v>0</v>
      </c>
      <c r="BQ24" s="12">
        <f t="shared" si="64"/>
        <v>0</v>
      </c>
      <c r="BR24" s="11">
        <f t="shared" si="65"/>
        <v>0</v>
      </c>
      <c r="BS24" s="47">
        <v>283.5</v>
      </c>
      <c r="BT24" s="33">
        <f t="shared" si="21"/>
        <v>23.625</v>
      </c>
      <c r="BU24" s="47"/>
      <c r="BV24" s="47">
        <v>213.8</v>
      </c>
      <c r="BW24" s="33">
        <f t="shared" si="22"/>
        <v>17.816666666666666</v>
      </c>
      <c r="BX24" s="47"/>
      <c r="BY24" s="42">
        <v>0</v>
      </c>
      <c r="BZ24" s="33">
        <f t="shared" si="23"/>
        <v>0</v>
      </c>
      <c r="CA24" s="47"/>
      <c r="CB24" s="47">
        <v>0</v>
      </c>
      <c r="CC24" s="33">
        <f t="shared" si="24"/>
        <v>0</v>
      </c>
      <c r="CD24" s="47"/>
      <c r="CE24" s="11"/>
      <c r="CF24" s="33">
        <f t="shared" si="25"/>
        <v>0</v>
      </c>
      <c r="CG24" s="47">
        <v>0</v>
      </c>
      <c r="CH24" s="42">
        <v>0</v>
      </c>
      <c r="CI24" s="33">
        <f t="shared" si="26"/>
        <v>0</v>
      </c>
      <c r="CJ24" s="47"/>
      <c r="CK24" s="38">
        <v>0</v>
      </c>
      <c r="CL24" s="33">
        <f t="shared" si="27"/>
        <v>0</v>
      </c>
      <c r="CM24" s="47"/>
      <c r="CN24" s="47">
        <v>478</v>
      </c>
      <c r="CO24" s="33">
        <f t="shared" si="28"/>
        <v>39.833333333333336</v>
      </c>
      <c r="CP24" s="47"/>
      <c r="CQ24" s="47">
        <v>478</v>
      </c>
      <c r="CR24" s="33">
        <f t="shared" si="29"/>
        <v>39.833333333333336</v>
      </c>
      <c r="CS24" s="47"/>
      <c r="CT24" s="38">
        <v>0</v>
      </c>
      <c r="CU24" s="33">
        <f t="shared" si="30"/>
        <v>0</v>
      </c>
      <c r="CV24" s="47"/>
      <c r="CW24" s="42">
        <v>0</v>
      </c>
      <c r="CX24" s="33">
        <f t="shared" si="31"/>
        <v>0</v>
      </c>
      <c r="CY24" s="47"/>
      <c r="CZ24" s="42">
        <v>0</v>
      </c>
      <c r="DA24" s="33">
        <f t="shared" si="32"/>
        <v>0</v>
      </c>
      <c r="DB24" s="47"/>
      <c r="DC24" s="47">
        <v>0</v>
      </c>
      <c r="DD24" s="33">
        <f t="shared" si="33"/>
        <v>0</v>
      </c>
      <c r="DE24" s="47"/>
      <c r="DF24" s="47"/>
      <c r="DG24" s="12">
        <f t="shared" si="34"/>
        <v>15394.3</v>
      </c>
      <c r="DH24" s="33">
        <f t="shared" si="35"/>
        <v>1282.8583333333333</v>
      </c>
      <c r="DI24" s="12">
        <f t="shared" si="36"/>
        <v>0</v>
      </c>
      <c r="DJ24" s="42">
        <v>0</v>
      </c>
      <c r="DK24" s="33">
        <f t="shared" si="37"/>
        <v>0</v>
      </c>
      <c r="DL24" s="47"/>
      <c r="DM24" s="47">
        <v>0</v>
      </c>
      <c r="DN24" s="33">
        <f t="shared" si="38"/>
        <v>0</v>
      </c>
      <c r="DO24" s="47"/>
      <c r="DP24" s="42">
        <v>0</v>
      </c>
      <c r="DQ24" s="33">
        <f t="shared" si="39"/>
        <v>0</v>
      </c>
      <c r="DR24" s="47">
        <v>0</v>
      </c>
      <c r="DS24" s="47">
        <v>0</v>
      </c>
      <c r="DT24" s="33">
        <f t="shared" si="40"/>
        <v>0</v>
      </c>
      <c r="DU24" s="47"/>
      <c r="DV24" s="42">
        <v>0</v>
      </c>
      <c r="DW24" s="33">
        <f t="shared" si="41"/>
        <v>0</v>
      </c>
      <c r="DX24" s="47">
        <v>0</v>
      </c>
      <c r="DY24" s="47">
        <v>770</v>
      </c>
      <c r="DZ24" s="33">
        <f t="shared" si="42"/>
        <v>64.166666666666671</v>
      </c>
      <c r="EA24" s="47"/>
      <c r="EB24" s="47"/>
      <c r="EC24" s="12">
        <f t="shared" si="43"/>
        <v>770</v>
      </c>
      <c r="ED24" s="33">
        <f t="shared" si="44"/>
        <v>64.166666666666671</v>
      </c>
      <c r="EE24" s="12"/>
      <c r="EF24" s="14">
        <f t="shared" si="66"/>
        <v>0</v>
      </c>
      <c r="EH24" s="14"/>
      <c r="EJ24" s="14"/>
      <c r="EK24" s="14"/>
      <c r="EM24" s="14"/>
    </row>
    <row r="25" spans="1:143" s="15" customFormat="1" ht="20.25" customHeight="1">
      <c r="A25" s="21">
        <v>16</v>
      </c>
      <c r="B25" s="72" t="s">
        <v>71</v>
      </c>
      <c r="C25" s="38">
        <v>1500</v>
      </c>
      <c r="D25" s="38"/>
      <c r="E25" s="25">
        <f t="shared" si="0"/>
        <v>24198.699999999997</v>
      </c>
      <c r="F25" s="33">
        <f t="shared" si="45"/>
        <v>2016.5583333333332</v>
      </c>
      <c r="G25" s="12">
        <f t="shared" si="46"/>
        <v>0</v>
      </c>
      <c r="H25" s="12">
        <f t="shared" si="47"/>
        <v>0</v>
      </c>
      <c r="I25" s="12">
        <f t="shared" si="48"/>
        <v>0</v>
      </c>
      <c r="J25" s="12">
        <f t="shared" si="1"/>
        <v>8840.2999999999993</v>
      </c>
      <c r="K25" s="33">
        <f t="shared" si="2"/>
        <v>736.69166666666661</v>
      </c>
      <c r="L25" s="12">
        <f t="shared" si="49"/>
        <v>0</v>
      </c>
      <c r="M25" s="12">
        <f t="shared" si="50"/>
        <v>0</v>
      </c>
      <c r="N25" s="12">
        <f t="shared" si="51"/>
        <v>0</v>
      </c>
      <c r="O25" s="12">
        <f t="shared" si="3"/>
        <v>2225.6999999999998</v>
      </c>
      <c r="P25" s="33">
        <f t="shared" si="4"/>
        <v>185.47499999999999</v>
      </c>
      <c r="Q25" s="12">
        <f t="shared" si="5"/>
        <v>0</v>
      </c>
      <c r="R25" s="12">
        <f t="shared" si="52"/>
        <v>0</v>
      </c>
      <c r="S25" s="11">
        <f t="shared" si="53"/>
        <v>0</v>
      </c>
      <c r="T25" s="47">
        <v>46.2</v>
      </c>
      <c r="U25" s="33">
        <f t="shared" si="6"/>
        <v>3.85</v>
      </c>
      <c r="V25" s="47"/>
      <c r="W25" s="12">
        <f t="shared" si="54"/>
        <v>0</v>
      </c>
      <c r="X25" s="11">
        <f t="shared" si="55"/>
        <v>0</v>
      </c>
      <c r="Y25" s="47">
        <v>2244.6</v>
      </c>
      <c r="Z25" s="33">
        <f t="shared" si="7"/>
        <v>187.04999999999998</v>
      </c>
      <c r="AA25" s="47"/>
      <c r="AB25" s="12">
        <f t="shared" si="56"/>
        <v>0</v>
      </c>
      <c r="AC25" s="11">
        <f t="shared" si="57"/>
        <v>0</v>
      </c>
      <c r="AD25" s="47">
        <v>2179.5</v>
      </c>
      <c r="AE25" s="33">
        <f t="shared" si="8"/>
        <v>181.625</v>
      </c>
      <c r="AF25" s="47"/>
      <c r="AG25" s="12">
        <f t="shared" si="58"/>
        <v>0</v>
      </c>
      <c r="AH25" s="11">
        <f t="shared" si="59"/>
        <v>0</v>
      </c>
      <c r="AI25" s="47">
        <v>20</v>
      </c>
      <c r="AJ25" s="33">
        <f t="shared" si="9"/>
        <v>1.6666666666666667</v>
      </c>
      <c r="AK25" s="47"/>
      <c r="AL25" s="12">
        <f t="shared" si="60"/>
        <v>0</v>
      </c>
      <c r="AM25" s="11">
        <f t="shared" si="61"/>
        <v>0</v>
      </c>
      <c r="AN25" s="47"/>
      <c r="AO25" s="33">
        <f t="shared" si="10"/>
        <v>0</v>
      </c>
      <c r="AP25" s="47"/>
      <c r="AQ25" s="12" t="e">
        <f t="shared" si="62"/>
        <v>#DIV/0!</v>
      </c>
      <c r="AR25" s="11" t="e">
        <f t="shared" si="63"/>
        <v>#DIV/0!</v>
      </c>
      <c r="AS25" s="38">
        <v>0</v>
      </c>
      <c r="AT25" s="33">
        <f t="shared" si="11"/>
        <v>0</v>
      </c>
      <c r="AU25" s="47">
        <v>0</v>
      </c>
      <c r="AV25" s="38">
        <v>0</v>
      </c>
      <c r="AW25" s="33">
        <f t="shared" si="12"/>
        <v>0</v>
      </c>
      <c r="AX25" s="47"/>
      <c r="AY25" s="48">
        <v>15358.4</v>
      </c>
      <c r="AZ25" s="33">
        <f t="shared" si="13"/>
        <v>1279.8666666666666</v>
      </c>
      <c r="BA25" s="47"/>
      <c r="BB25" s="38">
        <v>0</v>
      </c>
      <c r="BC25" s="33">
        <f t="shared" si="14"/>
        <v>0</v>
      </c>
      <c r="BD25" s="13"/>
      <c r="BE25" s="42">
        <v>0</v>
      </c>
      <c r="BF25" s="33">
        <f t="shared" si="15"/>
        <v>0</v>
      </c>
      <c r="BG25" s="47"/>
      <c r="BH25" s="38">
        <v>0</v>
      </c>
      <c r="BI25" s="33">
        <f t="shared" si="16"/>
        <v>0</v>
      </c>
      <c r="BJ25" s="47">
        <v>0</v>
      </c>
      <c r="BK25" s="38">
        <v>0</v>
      </c>
      <c r="BL25" s="33">
        <f t="shared" si="17"/>
        <v>0</v>
      </c>
      <c r="BM25" s="47">
        <v>0</v>
      </c>
      <c r="BN25" s="12">
        <f t="shared" si="18"/>
        <v>700</v>
      </c>
      <c r="BO25" s="33">
        <f t="shared" si="19"/>
        <v>58.333333333333336</v>
      </c>
      <c r="BP25" s="12">
        <f t="shared" si="20"/>
        <v>0</v>
      </c>
      <c r="BQ25" s="12">
        <f t="shared" si="64"/>
        <v>0</v>
      </c>
      <c r="BR25" s="11">
        <f t="shared" si="65"/>
        <v>0</v>
      </c>
      <c r="BS25" s="47">
        <v>390</v>
      </c>
      <c r="BT25" s="33">
        <f t="shared" si="21"/>
        <v>32.5</v>
      </c>
      <c r="BU25" s="47"/>
      <c r="BV25" s="47">
        <v>110</v>
      </c>
      <c r="BW25" s="33">
        <f t="shared" si="22"/>
        <v>9.1666666666666661</v>
      </c>
      <c r="BX25" s="47"/>
      <c r="BY25" s="42">
        <v>0</v>
      </c>
      <c r="BZ25" s="33">
        <f t="shared" si="23"/>
        <v>0</v>
      </c>
      <c r="CA25" s="47"/>
      <c r="CB25" s="47">
        <v>200</v>
      </c>
      <c r="CC25" s="33">
        <f t="shared" si="24"/>
        <v>16.666666666666668</v>
      </c>
      <c r="CD25" s="47"/>
      <c r="CE25" s="11"/>
      <c r="CF25" s="33">
        <f t="shared" si="25"/>
        <v>0</v>
      </c>
      <c r="CG25" s="47">
        <v>0</v>
      </c>
      <c r="CH25" s="42">
        <v>0</v>
      </c>
      <c r="CI25" s="33">
        <f t="shared" si="26"/>
        <v>0</v>
      </c>
      <c r="CJ25" s="47"/>
      <c r="CK25" s="38">
        <v>0</v>
      </c>
      <c r="CL25" s="33">
        <f t="shared" si="27"/>
        <v>0</v>
      </c>
      <c r="CM25" s="47"/>
      <c r="CN25" s="47">
        <v>3650</v>
      </c>
      <c r="CO25" s="33">
        <f t="shared" si="28"/>
        <v>304.16666666666669</v>
      </c>
      <c r="CP25" s="47"/>
      <c r="CQ25" s="47">
        <v>650</v>
      </c>
      <c r="CR25" s="33">
        <f t="shared" si="29"/>
        <v>54.166666666666664</v>
      </c>
      <c r="CS25" s="47"/>
      <c r="CT25" s="38">
        <v>0</v>
      </c>
      <c r="CU25" s="33">
        <f t="shared" si="30"/>
        <v>0</v>
      </c>
      <c r="CV25" s="47"/>
      <c r="CW25" s="42">
        <v>0</v>
      </c>
      <c r="CX25" s="33">
        <f t="shared" si="31"/>
        <v>0</v>
      </c>
      <c r="CY25" s="47"/>
      <c r="CZ25" s="42">
        <v>0</v>
      </c>
      <c r="DA25" s="33">
        <f t="shared" si="32"/>
        <v>0</v>
      </c>
      <c r="DB25" s="47"/>
      <c r="DC25" s="47">
        <v>0</v>
      </c>
      <c r="DD25" s="33">
        <f t="shared" si="33"/>
        <v>0</v>
      </c>
      <c r="DE25" s="47"/>
      <c r="DF25" s="47"/>
      <c r="DG25" s="12">
        <f t="shared" si="34"/>
        <v>24198.699999999997</v>
      </c>
      <c r="DH25" s="33">
        <f t="shared" si="35"/>
        <v>2016.5583333333332</v>
      </c>
      <c r="DI25" s="12">
        <f t="shared" si="36"/>
        <v>0</v>
      </c>
      <c r="DJ25" s="42">
        <v>0</v>
      </c>
      <c r="DK25" s="33">
        <f t="shared" si="37"/>
        <v>0</v>
      </c>
      <c r="DL25" s="47"/>
      <c r="DM25" s="47">
        <v>0</v>
      </c>
      <c r="DN25" s="33">
        <f t="shared" si="38"/>
        <v>0</v>
      </c>
      <c r="DO25" s="47"/>
      <c r="DP25" s="42">
        <v>0</v>
      </c>
      <c r="DQ25" s="33">
        <f t="shared" si="39"/>
        <v>0</v>
      </c>
      <c r="DR25" s="47">
        <v>0</v>
      </c>
      <c r="DS25" s="47">
        <v>0</v>
      </c>
      <c r="DT25" s="33">
        <f t="shared" si="40"/>
        <v>0</v>
      </c>
      <c r="DU25" s="47"/>
      <c r="DV25" s="42">
        <v>0</v>
      </c>
      <c r="DW25" s="33">
        <f t="shared" si="41"/>
        <v>0</v>
      </c>
      <c r="DX25" s="47">
        <v>0</v>
      </c>
      <c r="DY25" s="47">
        <v>1500</v>
      </c>
      <c r="DZ25" s="33">
        <f t="shared" si="42"/>
        <v>125</v>
      </c>
      <c r="EA25" s="47"/>
      <c r="EB25" s="47"/>
      <c r="EC25" s="12">
        <f t="shared" si="43"/>
        <v>1500</v>
      </c>
      <c r="ED25" s="33">
        <f t="shared" si="44"/>
        <v>125</v>
      </c>
      <c r="EE25" s="12"/>
      <c r="EF25" s="14">
        <f t="shared" si="66"/>
        <v>0</v>
      </c>
      <c r="EH25" s="14"/>
      <c r="EJ25" s="14"/>
      <c r="EK25" s="14"/>
      <c r="EM25" s="14"/>
    </row>
    <row r="26" spans="1:143" s="15" customFormat="1" ht="20.25" customHeight="1">
      <c r="A26" s="21">
        <v>17</v>
      </c>
      <c r="B26" s="72" t="s">
        <v>72</v>
      </c>
      <c r="C26" s="38">
        <v>500</v>
      </c>
      <c r="D26" s="38"/>
      <c r="E26" s="25">
        <f t="shared" si="0"/>
        <v>36256.300000000003</v>
      </c>
      <c r="F26" s="33">
        <f t="shared" si="45"/>
        <v>3021.3583333333336</v>
      </c>
      <c r="G26" s="12">
        <f t="shared" si="46"/>
        <v>0</v>
      </c>
      <c r="H26" s="12">
        <f t="shared" si="47"/>
        <v>0</v>
      </c>
      <c r="I26" s="12">
        <f t="shared" si="48"/>
        <v>0</v>
      </c>
      <c r="J26" s="12">
        <f t="shared" si="1"/>
        <v>10050.4</v>
      </c>
      <c r="K26" s="33">
        <f t="shared" si="2"/>
        <v>837.5333333333333</v>
      </c>
      <c r="L26" s="12">
        <f t="shared" si="49"/>
        <v>0</v>
      </c>
      <c r="M26" s="12">
        <f t="shared" si="50"/>
        <v>0</v>
      </c>
      <c r="N26" s="12">
        <f t="shared" si="51"/>
        <v>0</v>
      </c>
      <c r="O26" s="12">
        <f t="shared" si="3"/>
        <v>3690.4</v>
      </c>
      <c r="P26" s="33">
        <f t="shared" si="4"/>
        <v>307.53333333333336</v>
      </c>
      <c r="Q26" s="12">
        <f t="shared" si="5"/>
        <v>0</v>
      </c>
      <c r="R26" s="12">
        <f t="shared" si="52"/>
        <v>0</v>
      </c>
      <c r="S26" s="11">
        <f t="shared" si="53"/>
        <v>0</v>
      </c>
      <c r="T26" s="47">
        <v>1.4</v>
      </c>
      <c r="U26" s="33">
        <f t="shared" si="6"/>
        <v>0.11666666666666665</v>
      </c>
      <c r="V26" s="47"/>
      <c r="W26" s="12">
        <f t="shared" si="54"/>
        <v>0</v>
      </c>
      <c r="X26" s="11">
        <f t="shared" si="55"/>
        <v>0</v>
      </c>
      <c r="Y26" s="47">
        <v>2900</v>
      </c>
      <c r="Z26" s="33">
        <f t="shared" si="7"/>
        <v>241.66666666666666</v>
      </c>
      <c r="AA26" s="47"/>
      <c r="AB26" s="12">
        <f t="shared" si="56"/>
        <v>0</v>
      </c>
      <c r="AC26" s="11">
        <f t="shared" si="57"/>
        <v>0</v>
      </c>
      <c r="AD26" s="47">
        <v>3689</v>
      </c>
      <c r="AE26" s="33">
        <f t="shared" si="8"/>
        <v>307.41666666666669</v>
      </c>
      <c r="AF26" s="47"/>
      <c r="AG26" s="12">
        <f t="shared" si="58"/>
        <v>0</v>
      </c>
      <c r="AH26" s="11">
        <f t="shared" si="59"/>
        <v>0</v>
      </c>
      <c r="AI26" s="47">
        <v>60</v>
      </c>
      <c r="AJ26" s="33">
        <f t="shared" si="9"/>
        <v>5</v>
      </c>
      <c r="AK26" s="47"/>
      <c r="AL26" s="12">
        <f t="shared" si="60"/>
        <v>0</v>
      </c>
      <c r="AM26" s="11">
        <f t="shared" si="61"/>
        <v>0</v>
      </c>
      <c r="AN26" s="47"/>
      <c r="AO26" s="33">
        <f t="shared" si="10"/>
        <v>0</v>
      </c>
      <c r="AP26" s="47"/>
      <c r="AQ26" s="12" t="e">
        <f t="shared" si="62"/>
        <v>#DIV/0!</v>
      </c>
      <c r="AR26" s="11" t="e">
        <f t="shared" si="63"/>
        <v>#DIV/0!</v>
      </c>
      <c r="AS26" s="38">
        <v>0</v>
      </c>
      <c r="AT26" s="33">
        <f t="shared" si="11"/>
        <v>0</v>
      </c>
      <c r="AU26" s="47">
        <v>0</v>
      </c>
      <c r="AV26" s="38">
        <v>0</v>
      </c>
      <c r="AW26" s="33">
        <f t="shared" si="12"/>
        <v>0</v>
      </c>
      <c r="AX26" s="47"/>
      <c r="AY26" s="48">
        <v>26205.9</v>
      </c>
      <c r="AZ26" s="33">
        <f t="shared" si="13"/>
        <v>2183.8250000000003</v>
      </c>
      <c r="BA26" s="47"/>
      <c r="BB26" s="38">
        <v>0</v>
      </c>
      <c r="BC26" s="33">
        <f t="shared" si="14"/>
        <v>0</v>
      </c>
      <c r="BD26" s="13"/>
      <c r="BE26" s="42">
        <v>0</v>
      </c>
      <c r="BF26" s="33">
        <f t="shared" si="15"/>
        <v>0</v>
      </c>
      <c r="BG26" s="47"/>
      <c r="BH26" s="38">
        <v>0</v>
      </c>
      <c r="BI26" s="33">
        <f t="shared" si="16"/>
        <v>0</v>
      </c>
      <c r="BJ26" s="47">
        <v>0</v>
      </c>
      <c r="BK26" s="38">
        <v>0</v>
      </c>
      <c r="BL26" s="33">
        <f t="shared" si="17"/>
        <v>0</v>
      </c>
      <c r="BM26" s="47">
        <v>0</v>
      </c>
      <c r="BN26" s="12">
        <f t="shared" si="18"/>
        <v>400</v>
      </c>
      <c r="BO26" s="33">
        <f t="shared" si="19"/>
        <v>33.333333333333336</v>
      </c>
      <c r="BP26" s="12">
        <f t="shared" si="20"/>
        <v>0</v>
      </c>
      <c r="BQ26" s="12">
        <f t="shared" si="64"/>
        <v>0</v>
      </c>
      <c r="BR26" s="11">
        <f t="shared" si="65"/>
        <v>0</v>
      </c>
      <c r="BS26" s="47">
        <v>400</v>
      </c>
      <c r="BT26" s="33">
        <f t="shared" si="21"/>
        <v>33.333333333333336</v>
      </c>
      <c r="BU26" s="47"/>
      <c r="BV26" s="47">
        <v>0</v>
      </c>
      <c r="BW26" s="33">
        <f t="shared" si="22"/>
        <v>0</v>
      </c>
      <c r="BX26" s="47"/>
      <c r="BY26" s="42">
        <v>0</v>
      </c>
      <c r="BZ26" s="33">
        <f t="shared" si="23"/>
        <v>0</v>
      </c>
      <c r="CA26" s="47"/>
      <c r="CB26" s="47">
        <v>0</v>
      </c>
      <c r="CC26" s="33">
        <f t="shared" si="24"/>
        <v>0</v>
      </c>
      <c r="CD26" s="47"/>
      <c r="CE26" s="11"/>
      <c r="CF26" s="33">
        <f t="shared" si="25"/>
        <v>0</v>
      </c>
      <c r="CG26" s="47">
        <v>0</v>
      </c>
      <c r="CH26" s="42">
        <v>0</v>
      </c>
      <c r="CI26" s="33">
        <f t="shared" si="26"/>
        <v>0</v>
      </c>
      <c r="CJ26" s="47"/>
      <c r="CK26" s="38">
        <v>0</v>
      </c>
      <c r="CL26" s="33">
        <f t="shared" si="27"/>
        <v>0</v>
      </c>
      <c r="CM26" s="47"/>
      <c r="CN26" s="47">
        <v>3000</v>
      </c>
      <c r="CO26" s="33">
        <f t="shared" si="28"/>
        <v>250</v>
      </c>
      <c r="CP26" s="47"/>
      <c r="CQ26" s="47">
        <v>1000</v>
      </c>
      <c r="CR26" s="33">
        <f t="shared" si="29"/>
        <v>83.333333333333329</v>
      </c>
      <c r="CS26" s="47"/>
      <c r="CT26" s="38">
        <v>0</v>
      </c>
      <c r="CU26" s="33">
        <f t="shared" si="30"/>
        <v>0</v>
      </c>
      <c r="CV26" s="47"/>
      <c r="CW26" s="42">
        <v>0</v>
      </c>
      <c r="CX26" s="33">
        <f t="shared" si="31"/>
        <v>0</v>
      </c>
      <c r="CY26" s="47"/>
      <c r="CZ26" s="42">
        <v>0</v>
      </c>
      <c r="DA26" s="33">
        <f t="shared" si="32"/>
        <v>0</v>
      </c>
      <c r="DB26" s="47"/>
      <c r="DC26" s="47">
        <v>0</v>
      </c>
      <c r="DD26" s="33">
        <f t="shared" si="33"/>
        <v>0</v>
      </c>
      <c r="DE26" s="47"/>
      <c r="DF26" s="47"/>
      <c r="DG26" s="12">
        <f t="shared" si="34"/>
        <v>36256.300000000003</v>
      </c>
      <c r="DH26" s="33">
        <f t="shared" si="35"/>
        <v>3021.3583333333336</v>
      </c>
      <c r="DI26" s="12">
        <f t="shared" si="36"/>
        <v>0</v>
      </c>
      <c r="DJ26" s="42">
        <v>0</v>
      </c>
      <c r="DK26" s="33">
        <f t="shared" si="37"/>
        <v>0</v>
      </c>
      <c r="DL26" s="47"/>
      <c r="DM26" s="47">
        <v>0</v>
      </c>
      <c r="DN26" s="33">
        <f t="shared" si="38"/>
        <v>0</v>
      </c>
      <c r="DO26" s="47"/>
      <c r="DP26" s="42">
        <v>0</v>
      </c>
      <c r="DQ26" s="33">
        <f t="shared" si="39"/>
        <v>0</v>
      </c>
      <c r="DR26" s="47">
        <v>0</v>
      </c>
      <c r="DS26" s="47">
        <v>0</v>
      </c>
      <c r="DT26" s="33">
        <f t="shared" si="40"/>
        <v>0</v>
      </c>
      <c r="DU26" s="47"/>
      <c r="DV26" s="42">
        <v>0</v>
      </c>
      <c r="DW26" s="33">
        <f t="shared" si="41"/>
        <v>0</v>
      </c>
      <c r="DX26" s="47">
        <v>0</v>
      </c>
      <c r="DY26" s="47">
        <v>7000</v>
      </c>
      <c r="DZ26" s="33">
        <f t="shared" si="42"/>
        <v>583.33333333333337</v>
      </c>
      <c r="EA26" s="47"/>
      <c r="EB26" s="47"/>
      <c r="EC26" s="12">
        <f t="shared" si="43"/>
        <v>7000</v>
      </c>
      <c r="ED26" s="33">
        <f t="shared" si="44"/>
        <v>583.33333333333337</v>
      </c>
      <c r="EE26" s="12"/>
      <c r="EF26" s="14">
        <f t="shared" si="66"/>
        <v>0</v>
      </c>
      <c r="EH26" s="14"/>
      <c r="EJ26" s="14"/>
      <c r="EK26" s="14"/>
      <c r="EM26" s="14"/>
    </row>
    <row r="27" spans="1:143" s="15" customFormat="1" ht="20.25" customHeight="1">
      <c r="A27" s="21">
        <v>18</v>
      </c>
      <c r="B27" s="72" t="s">
        <v>73</v>
      </c>
      <c r="C27" s="38">
        <v>20000</v>
      </c>
      <c r="D27" s="38"/>
      <c r="E27" s="25">
        <f t="shared" si="0"/>
        <v>45019.8</v>
      </c>
      <c r="F27" s="33">
        <f t="shared" si="45"/>
        <v>3751.65</v>
      </c>
      <c r="G27" s="12">
        <f t="shared" si="46"/>
        <v>0</v>
      </c>
      <c r="H27" s="12">
        <f t="shared" si="47"/>
        <v>0</v>
      </c>
      <c r="I27" s="12">
        <f t="shared" si="48"/>
        <v>0</v>
      </c>
      <c r="J27" s="12">
        <f t="shared" si="1"/>
        <v>7121.7000000000007</v>
      </c>
      <c r="K27" s="33">
        <f t="shared" si="2"/>
        <v>593.47500000000002</v>
      </c>
      <c r="L27" s="12">
        <f t="shared" si="49"/>
        <v>0</v>
      </c>
      <c r="M27" s="12">
        <f t="shared" si="50"/>
        <v>0</v>
      </c>
      <c r="N27" s="12">
        <f t="shared" si="51"/>
        <v>0</v>
      </c>
      <c r="O27" s="12">
        <f t="shared" si="3"/>
        <v>2140.4</v>
      </c>
      <c r="P27" s="33">
        <f t="shared" si="4"/>
        <v>178.36666666666667</v>
      </c>
      <c r="Q27" s="12">
        <f t="shared" si="5"/>
        <v>0</v>
      </c>
      <c r="R27" s="12">
        <f t="shared" si="52"/>
        <v>0</v>
      </c>
      <c r="S27" s="11">
        <f t="shared" si="53"/>
        <v>0</v>
      </c>
      <c r="T27" s="47">
        <v>192.3</v>
      </c>
      <c r="U27" s="33">
        <f t="shared" si="6"/>
        <v>16.025000000000002</v>
      </c>
      <c r="V27" s="47"/>
      <c r="W27" s="12">
        <f t="shared" si="54"/>
        <v>0</v>
      </c>
      <c r="X27" s="11">
        <f t="shared" si="55"/>
        <v>0</v>
      </c>
      <c r="Y27" s="47">
        <v>4408.8</v>
      </c>
      <c r="Z27" s="33">
        <f t="shared" si="7"/>
        <v>367.40000000000003</v>
      </c>
      <c r="AA27" s="47"/>
      <c r="AB27" s="12">
        <f t="shared" si="56"/>
        <v>0</v>
      </c>
      <c r="AC27" s="11">
        <f t="shared" si="57"/>
        <v>0</v>
      </c>
      <c r="AD27" s="47">
        <v>1948.1</v>
      </c>
      <c r="AE27" s="33">
        <f t="shared" si="8"/>
        <v>162.34166666666667</v>
      </c>
      <c r="AF27" s="47"/>
      <c r="AG27" s="12">
        <f t="shared" si="58"/>
        <v>0</v>
      </c>
      <c r="AH27" s="11">
        <f t="shared" si="59"/>
        <v>0</v>
      </c>
      <c r="AI27" s="47">
        <v>42</v>
      </c>
      <c r="AJ27" s="33">
        <f t="shared" si="9"/>
        <v>3.5</v>
      </c>
      <c r="AK27" s="47"/>
      <c r="AL27" s="12">
        <f t="shared" si="60"/>
        <v>0</v>
      </c>
      <c r="AM27" s="11">
        <f t="shared" si="61"/>
        <v>0</v>
      </c>
      <c r="AN27" s="47"/>
      <c r="AO27" s="33">
        <f t="shared" si="10"/>
        <v>0</v>
      </c>
      <c r="AP27" s="47"/>
      <c r="AQ27" s="12" t="e">
        <f t="shared" si="62"/>
        <v>#DIV/0!</v>
      </c>
      <c r="AR27" s="11" t="e">
        <f t="shared" si="63"/>
        <v>#DIV/0!</v>
      </c>
      <c r="AS27" s="38">
        <v>0</v>
      </c>
      <c r="AT27" s="33">
        <f t="shared" si="11"/>
        <v>0</v>
      </c>
      <c r="AU27" s="47">
        <v>0</v>
      </c>
      <c r="AV27" s="38">
        <v>0</v>
      </c>
      <c r="AW27" s="33">
        <f t="shared" si="12"/>
        <v>0</v>
      </c>
      <c r="AX27" s="47"/>
      <c r="AY27" s="48">
        <v>37898.1</v>
      </c>
      <c r="AZ27" s="33">
        <f t="shared" si="13"/>
        <v>3158.1749999999997</v>
      </c>
      <c r="BA27" s="47"/>
      <c r="BB27" s="38">
        <v>0</v>
      </c>
      <c r="BC27" s="33">
        <f t="shared" si="14"/>
        <v>0</v>
      </c>
      <c r="BD27" s="13"/>
      <c r="BE27" s="42">
        <v>0</v>
      </c>
      <c r="BF27" s="33">
        <f t="shared" si="15"/>
        <v>0</v>
      </c>
      <c r="BG27" s="47"/>
      <c r="BH27" s="38">
        <v>0</v>
      </c>
      <c r="BI27" s="33">
        <f t="shared" si="16"/>
        <v>0</v>
      </c>
      <c r="BJ27" s="47">
        <v>0</v>
      </c>
      <c r="BK27" s="38">
        <v>0</v>
      </c>
      <c r="BL27" s="33">
        <f t="shared" si="17"/>
        <v>0</v>
      </c>
      <c r="BM27" s="47">
        <v>0</v>
      </c>
      <c r="BN27" s="12">
        <f t="shared" si="18"/>
        <v>530.5</v>
      </c>
      <c r="BO27" s="33">
        <f t="shared" si="19"/>
        <v>44.208333333333336</v>
      </c>
      <c r="BP27" s="12">
        <f t="shared" si="20"/>
        <v>0</v>
      </c>
      <c r="BQ27" s="12">
        <f t="shared" si="64"/>
        <v>0</v>
      </c>
      <c r="BR27" s="11">
        <f t="shared" si="65"/>
        <v>0</v>
      </c>
      <c r="BS27" s="47">
        <v>0</v>
      </c>
      <c r="BT27" s="33">
        <f t="shared" si="21"/>
        <v>0</v>
      </c>
      <c r="BU27" s="47"/>
      <c r="BV27" s="47">
        <v>530.5</v>
      </c>
      <c r="BW27" s="33">
        <f t="shared" si="22"/>
        <v>44.208333333333336</v>
      </c>
      <c r="BX27" s="47"/>
      <c r="BY27" s="42">
        <v>0</v>
      </c>
      <c r="BZ27" s="33">
        <f t="shared" si="23"/>
        <v>0</v>
      </c>
      <c r="CA27" s="47"/>
      <c r="CB27" s="47">
        <v>0</v>
      </c>
      <c r="CC27" s="33">
        <f t="shared" si="24"/>
        <v>0</v>
      </c>
      <c r="CD27" s="47"/>
      <c r="CE27" s="11"/>
      <c r="CF27" s="33">
        <f t="shared" si="25"/>
        <v>0</v>
      </c>
      <c r="CG27" s="47">
        <v>0</v>
      </c>
      <c r="CH27" s="42">
        <v>0</v>
      </c>
      <c r="CI27" s="33">
        <f t="shared" si="26"/>
        <v>0</v>
      </c>
      <c r="CJ27" s="47"/>
      <c r="CK27" s="38">
        <v>0</v>
      </c>
      <c r="CL27" s="33">
        <f t="shared" si="27"/>
        <v>0</v>
      </c>
      <c r="CM27" s="47"/>
      <c r="CN27" s="47">
        <v>0</v>
      </c>
      <c r="CO27" s="33">
        <f t="shared" si="28"/>
        <v>0</v>
      </c>
      <c r="CP27" s="47"/>
      <c r="CQ27" s="47">
        <v>0</v>
      </c>
      <c r="CR27" s="33">
        <f t="shared" si="29"/>
        <v>0</v>
      </c>
      <c r="CS27" s="47"/>
      <c r="CT27" s="38">
        <v>0</v>
      </c>
      <c r="CU27" s="33">
        <f t="shared" si="30"/>
        <v>0</v>
      </c>
      <c r="CV27" s="47"/>
      <c r="CW27" s="42">
        <v>0</v>
      </c>
      <c r="CX27" s="33">
        <f t="shared" si="31"/>
        <v>0</v>
      </c>
      <c r="CY27" s="47"/>
      <c r="CZ27" s="42">
        <v>0</v>
      </c>
      <c r="DA27" s="33">
        <f t="shared" si="32"/>
        <v>0</v>
      </c>
      <c r="DB27" s="47"/>
      <c r="DC27" s="47">
        <v>0</v>
      </c>
      <c r="DD27" s="33">
        <f t="shared" si="33"/>
        <v>0</v>
      </c>
      <c r="DE27" s="47"/>
      <c r="DF27" s="47"/>
      <c r="DG27" s="12">
        <f t="shared" si="34"/>
        <v>45019.8</v>
      </c>
      <c r="DH27" s="33">
        <f t="shared" si="35"/>
        <v>3751.65</v>
      </c>
      <c r="DI27" s="12">
        <f t="shared" si="36"/>
        <v>0</v>
      </c>
      <c r="DJ27" s="42">
        <v>0</v>
      </c>
      <c r="DK27" s="33">
        <f t="shared" si="37"/>
        <v>0</v>
      </c>
      <c r="DL27" s="47"/>
      <c r="DM27" s="47">
        <v>0</v>
      </c>
      <c r="DN27" s="33">
        <f t="shared" si="38"/>
        <v>0</v>
      </c>
      <c r="DO27" s="47"/>
      <c r="DP27" s="42">
        <v>0</v>
      </c>
      <c r="DQ27" s="33">
        <f t="shared" si="39"/>
        <v>0</v>
      </c>
      <c r="DR27" s="47">
        <v>0</v>
      </c>
      <c r="DS27" s="47">
        <v>0</v>
      </c>
      <c r="DT27" s="33">
        <f t="shared" si="40"/>
        <v>0</v>
      </c>
      <c r="DU27" s="47"/>
      <c r="DV27" s="42">
        <v>0</v>
      </c>
      <c r="DW27" s="33">
        <f t="shared" si="41"/>
        <v>0</v>
      </c>
      <c r="DX27" s="47">
        <v>0</v>
      </c>
      <c r="DY27" s="47">
        <v>9000</v>
      </c>
      <c r="DZ27" s="33">
        <f t="shared" si="42"/>
        <v>750</v>
      </c>
      <c r="EA27" s="47"/>
      <c r="EB27" s="47"/>
      <c r="EC27" s="12">
        <f t="shared" si="43"/>
        <v>9000</v>
      </c>
      <c r="ED27" s="33">
        <f t="shared" si="44"/>
        <v>750</v>
      </c>
      <c r="EE27" s="12"/>
      <c r="EF27" s="14">
        <f t="shared" si="66"/>
        <v>0</v>
      </c>
      <c r="EH27" s="14"/>
      <c r="EJ27" s="14"/>
      <c r="EK27" s="14"/>
      <c r="EM27" s="14"/>
    </row>
    <row r="28" spans="1:143" s="15" customFormat="1" ht="20.25" customHeight="1">
      <c r="A28" s="21">
        <v>19</v>
      </c>
      <c r="B28" s="72" t="s">
        <v>74</v>
      </c>
      <c r="C28" s="38">
        <v>12800</v>
      </c>
      <c r="D28" s="38"/>
      <c r="E28" s="25">
        <f t="shared" si="0"/>
        <v>127695.5</v>
      </c>
      <c r="F28" s="33">
        <f t="shared" si="45"/>
        <v>10641.291666666666</v>
      </c>
      <c r="G28" s="12">
        <f t="shared" si="46"/>
        <v>0</v>
      </c>
      <c r="H28" s="12">
        <f t="shared" si="47"/>
        <v>0</v>
      </c>
      <c r="I28" s="12">
        <f t="shared" si="48"/>
        <v>0</v>
      </c>
      <c r="J28" s="12">
        <f t="shared" si="1"/>
        <v>39651</v>
      </c>
      <c r="K28" s="33">
        <f t="shared" si="2"/>
        <v>3304.25</v>
      </c>
      <c r="L28" s="12">
        <f t="shared" si="49"/>
        <v>0</v>
      </c>
      <c r="M28" s="12">
        <f t="shared" si="50"/>
        <v>0</v>
      </c>
      <c r="N28" s="12">
        <f t="shared" si="51"/>
        <v>0</v>
      </c>
      <c r="O28" s="12">
        <f t="shared" si="3"/>
        <v>20800</v>
      </c>
      <c r="P28" s="33">
        <f t="shared" si="4"/>
        <v>1733.3333333333333</v>
      </c>
      <c r="Q28" s="12">
        <f t="shared" si="5"/>
        <v>0</v>
      </c>
      <c r="R28" s="12">
        <f t="shared" si="52"/>
        <v>0</v>
      </c>
      <c r="S28" s="11">
        <f t="shared" si="53"/>
        <v>0</v>
      </c>
      <c r="T28" s="47">
        <v>7800</v>
      </c>
      <c r="U28" s="33">
        <f t="shared" si="6"/>
        <v>650</v>
      </c>
      <c r="V28" s="47"/>
      <c r="W28" s="12">
        <f t="shared" si="54"/>
        <v>0</v>
      </c>
      <c r="X28" s="11">
        <f t="shared" si="55"/>
        <v>0</v>
      </c>
      <c r="Y28" s="47">
        <v>7800</v>
      </c>
      <c r="Z28" s="33">
        <f t="shared" si="7"/>
        <v>650</v>
      </c>
      <c r="AA28" s="47"/>
      <c r="AB28" s="12">
        <f t="shared" si="56"/>
        <v>0</v>
      </c>
      <c r="AC28" s="11">
        <f t="shared" si="57"/>
        <v>0</v>
      </c>
      <c r="AD28" s="47">
        <v>13000</v>
      </c>
      <c r="AE28" s="33">
        <f t="shared" si="8"/>
        <v>1083.3333333333333</v>
      </c>
      <c r="AF28" s="47"/>
      <c r="AG28" s="12">
        <f t="shared" si="58"/>
        <v>0</v>
      </c>
      <c r="AH28" s="11">
        <f t="shared" si="59"/>
        <v>0</v>
      </c>
      <c r="AI28" s="47">
        <v>675</v>
      </c>
      <c r="AJ28" s="33">
        <f t="shared" si="9"/>
        <v>56.25</v>
      </c>
      <c r="AK28" s="47"/>
      <c r="AL28" s="12">
        <f t="shared" si="60"/>
        <v>0</v>
      </c>
      <c r="AM28" s="11">
        <f t="shared" si="61"/>
        <v>0</v>
      </c>
      <c r="AN28" s="47"/>
      <c r="AO28" s="33">
        <f t="shared" si="10"/>
        <v>0</v>
      </c>
      <c r="AP28" s="47"/>
      <c r="AQ28" s="12" t="e">
        <f t="shared" si="62"/>
        <v>#DIV/0!</v>
      </c>
      <c r="AR28" s="11" t="e">
        <f t="shared" si="63"/>
        <v>#DIV/0!</v>
      </c>
      <c r="AS28" s="38">
        <v>0</v>
      </c>
      <c r="AT28" s="33">
        <f t="shared" si="11"/>
        <v>0</v>
      </c>
      <c r="AU28" s="47">
        <v>0</v>
      </c>
      <c r="AV28" s="38">
        <v>0</v>
      </c>
      <c r="AW28" s="33">
        <f t="shared" si="12"/>
        <v>0</v>
      </c>
      <c r="AX28" s="47"/>
      <c r="AY28" s="48">
        <v>86177.5</v>
      </c>
      <c r="AZ28" s="33">
        <f t="shared" si="13"/>
        <v>7181.458333333333</v>
      </c>
      <c r="BA28" s="47"/>
      <c r="BB28" s="38">
        <v>0</v>
      </c>
      <c r="BC28" s="33">
        <f t="shared" si="14"/>
        <v>0</v>
      </c>
      <c r="BD28" s="13"/>
      <c r="BE28" s="42">
        <v>1867</v>
      </c>
      <c r="BF28" s="33">
        <f t="shared" si="15"/>
        <v>155.58333333333334</v>
      </c>
      <c r="BG28" s="47"/>
      <c r="BH28" s="38">
        <v>0</v>
      </c>
      <c r="BI28" s="33">
        <f t="shared" si="16"/>
        <v>0</v>
      </c>
      <c r="BJ28" s="47">
        <v>0</v>
      </c>
      <c r="BK28" s="38">
        <v>0</v>
      </c>
      <c r="BL28" s="33">
        <f t="shared" si="17"/>
        <v>0</v>
      </c>
      <c r="BM28" s="47">
        <v>0</v>
      </c>
      <c r="BN28" s="12">
        <f t="shared" si="18"/>
        <v>376</v>
      </c>
      <c r="BO28" s="33">
        <f t="shared" si="19"/>
        <v>31.333333333333332</v>
      </c>
      <c r="BP28" s="12">
        <f t="shared" si="20"/>
        <v>0</v>
      </c>
      <c r="BQ28" s="12">
        <f t="shared" si="64"/>
        <v>0</v>
      </c>
      <c r="BR28" s="11">
        <f t="shared" si="65"/>
        <v>0</v>
      </c>
      <c r="BS28" s="47">
        <v>0</v>
      </c>
      <c r="BT28" s="33">
        <f t="shared" si="21"/>
        <v>0</v>
      </c>
      <c r="BU28" s="47"/>
      <c r="BV28" s="47">
        <v>376</v>
      </c>
      <c r="BW28" s="33">
        <f t="shared" si="22"/>
        <v>31.333333333333332</v>
      </c>
      <c r="BX28" s="47"/>
      <c r="BY28" s="42">
        <v>0</v>
      </c>
      <c r="BZ28" s="33">
        <f t="shared" si="23"/>
        <v>0</v>
      </c>
      <c r="CA28" s="47"/>
      <c r="CB28" s="47">
        <v>0</v>
      </c>
      <c r="CC28" s="33">
        <f t="shared" si="24"/>
        <v>0</v>
      </c>
      <c r="CD28" s="47"/>
      <c r="CE28" s="11"/>
      <c r="CF28" s="33">
        <f t="shared" si="25"/>
        <v>0</v>
      </c>
      <c r="CG28" s="47">
        <v>0</v>
      </c>
      <c r="CH28" s="42">
        <v>0</v>
      </c>
      <c r="CI28" s="33">
        <f t="shared" si="26"/>
        <v>0</v>
      </c>
      <c r="CJ28" s="47"/>
      <c r="CK28" s="38">
        <v>0</v>
      </c>
      <c r="CL28" s="33">
        <f t="shared" si="27"/>
        <v>0</v>
      </c>
      <c r="CM28" s="47"/>
      <c r="CN28" s="47">
        <v>10000</v>
      </c>
      <c r="CO28" s="33">
        <f t="shared" si="28"/>
        <v>833.33333333333337</v>
      </c>
      <c r="CP28" s="47"/>
      <c r="CQ28" s="47">
        <v>3000</v>
      </c>
      <c r="CR28" s="33">
        <f t="shared" si="29"/>
        <v>250</v>
      </c>
      <c r="CS28" s="47"/>
      <c r="CT28" s="38">
        <v>0</v>
      </c>
      <c r="CU28" s="33">
        <f t="shared" si="30"/>
        <v>0</v>
      </c>
      <c r="CV28" s="47"/>
      <c r="CW28" s="42">
        <v>0</v>
      </c>
      <c r="CX28" s="33">
        <f t="shared" si="31"/>
        <v>0</v>
      </c>
      <c r="CY28" s="47"/>
      <c r="CZ28" s="42">
        <v>0</v>
      </c>
      <c r="DA28" s="33">
        <f t="shared" si="32"/>
        <v>0</v>
      </c>
      <c r="DB28" s="47"/>
      <c r="DC28" s="47">
        <v>0</v>
      </c>
      <c r="DD28" s="33">
        <f t="shared" si="33"/>
        <v>0</v>
      </c>
      <c r="DE28" s="47"/>
      <c r="DF28" s="47"/>
      <c r="DG28" s="12">
        <f t="shared" si="34"/>
        <v>127695.5</v>
      </c>
      <c r="DH28" s="33">
        <f t="shared" si="35"/>
        <v>10641.291666666666</v>
      </c>
      <c r="DI28" s="12">
        <f t="shared" si="36"/>
        <v>0</v>
      </c>
      <c r="DJ28" s="42">
        <v>0</v>
      </c>
      <c r="DK28" s="33">
        <f t="shared" si="37"/>
        <v>0</v>
      </c>
      <c r="DL28" s="47"/>
      <c r="DM28" s="47">
        <v>0</v>
      </c>
      <c r="DN28" s="33">
        <f t="shared" si="38"/>
        <v>0</v>
      </c>
      <c r="DO28" s="47"/>
      <c r="DP28" s="42">
        <v>0</v>
      </c>
      <c r="DQ28" s="33">
        <f t="shared" si="39"/>
        <v>0</v>
      </c>
      <c r="DR28" s="47">
        <v>0</v>
      </c>
      <c r="DS28" s="47">
        <v>0</v>
      </c>
      <c r="DT28" s="33">
        <f t="shared" si="40"/>
        <v>0</v>
      </c>
      <c r="DU28" s="47"/>
      <c r="DV28" s="42">
        <v>0</v>
      </c>
      <c r="DW28" s="33">
        <f t="shared" si="41"/>
        <v>0</v>
      </c>
      <c r="DX28" s="47">
        <v>0</v>
      </c>
      <c r="DY28" s="47">
        <v>8000</v>
      </c>
      <c r="DZ28" s="33">
        <f t="shared" si="42"/>
        <v>666.66666666666663</v>
      </c>
      <c r="EA28" s="47"/>
      <c r="EB28" s="47"/>
      <c r="EC28" s="12">
        <f t="shared" si="43"/>
        <v>8000</v>
      </c>
      <c r="ED28" s="33">
        <f t="shared" si="44"/>
        <v>666.66666666666663</v>
      </c>
      <c r="EE28" s="12"/>
      <c r="EF28" s="14">
        <f t="shared" si="66"/>
        <v>0</v>
      </c>
      <c r="EH28" s="14"/>
      <c r="EJ28" s="14"/>
      <c r="EK28" s="14"/>
      <c r="EM28" s="14"/>
    </row>
    <row r="29" spans="1:143" s="15" customFormat="1" ht="20.25" customHeight="1">
      <c r="A29" s="21">
        <v>20</v>
      </c>
      <c r="B29" s="72" t="s">
        <v>75</v>
      </c>
      <c r="C29" s="38">
        <v>3000</v>
      </c>
      <c r="D29" s="38"/>
      <c r="E29" s="25">
        <f t="shared" si="0"/>
        <v>27798.7</v>
      </c>
      <c r="F29" s="33">
        <f t="shared" si="45"/>
        <v>2316.5583333333334</v>
      </c>
      <c r="G29" s="12">
        <f t="shared" si="46"/>
        <v>0</v>
      </c>
      <c r="H29" s="12">
        <f t="shared" si="47"/>
        <v>0</v>
      </c>
      <c r="I29" s="12">
        <f t="shared" si="48"/>
        <v>0</v>
      </c>
      <c r="J29" s="12">
        <f t="shared" si="1"/>
        <v>7010.7</v>
      </c>
      <c r="K29" s="33">
        <f t="shared" si="2"/>
        <v>584.22500000000002</v>
      </c>
      <c r="L29" s="12">
        <f t="shared" si="49"/>
        <v>0</v>
      </c>
      <c r="M29" s="12">
        <f t="shared" si="50"/>
        <v>0</v>
      </c>
      <c r="N29" s="12">
        <f t="shared" si="51"/>
        <v>0</v>
      </c>
      <c r="O29" s="12">
        <f t="shared" si="3"/>
        <v>3780</v>
      </c>
      <c r="P29" s="33">
        <f t="shared" si="4"/>
        <v>315</v>
      </c>
      <c r="Q29" s="12">
        <f t="shared" si="5"/>
        <v>0</v>
      </c>
      <c r="R29" s="12">
        <f t="shared" si="52"/>
        <v>0</v>
      </c>
      <c r="S29" s="11">
        <f t="shared" si="53"/>
        <v>0</v>
      </c>
      <c r="T29" s="47">
        <v>580</v>
      </c>
      <c r="U29" s="33">
        <f t="shared" si="6"/>
        <v>48.333333333333336</v>
      </c>
      <c r="V29" s="47"/>
      <c r="W29" s="12">
        <f t="shared" si="54"/>
        <v>0</v>
      </c>
      <c r="X29" s="11">
        <f t="shared" si="55"/>
        <v>0</v>
      </c>
      <c r="Y29" s="47">
        <v>1450</v>
      </c>
      <c r="Z29" s="33">
        <f t="shared" si="7"/>
        <v>120.83333333333333</v>
      </c>
      <c r="AA29" s="47"/>
      <c r="AB29" s="12">
        <f t="shared" si="56"/>
        <v>0</v>
      </c>
      <c r="AC29" s="11">
        <f t="shared" si="57"/>
        <v>0</v>
      </c>
      <c r="AD29" s="47">
        <v>3200</v>
      </c>
      <c r="AE29" s="33">
        <f t="shared" si="8"/>
        <v>266.66666666666669</v>
      </c>
      <c r="AF29" s="47"/>
      <c r="AG29" s="12">
        <f t="shared" si="58"/>
        <v>0</v>
      </c>
      <c r="AH29" s="11">
        <f t="shared" si="59"/>
        <v>0</v>
      </c>
      <c r="AI29" s="47">
        <v>60</v>
      </c>
      <c r="AJ29" s="33">
        <f t="shared" si="9"/>
        <v>5</v>
      </c>
      <c r="AK29" s="47"/>
      <c r="AL29" s="12">
        <f t="shared" si="60"/>
        <v>0</v>
      </c>
      <c r="AM29" s="11">
        <f t="shared" si="61"/>
        <v>0</v>
      </c>
      <c r="AN29" s="47"/>
      <c r="AO29" s="33">
        <f t="shared" si="10"/>
        <v>0</v>
      </c>
      <c r="AP29" s="47"/>
      <c r="AQ29" s="12" t="e">
        <f t="shared" si="62"/>
        <v>#DIV/0!</v>
      </c>
      <c r="AR29" s="11" t="e">
        <f t="shared" si="63"/>
        <v>#DIV/0!</v>
      </c>
      <c r="AS29" s="38">
        <v>0</v>
      </c>
      <c r="AT29" s="33">
        <f t="shared" si="11"/>
        <v>0</v>
      </c>
      <c r="AU29" s="47">
        <v>0</v>
      </c>
      <c r="AV29" s="38">
        <v>0</v>
      </c>
      <c r="AW29" s="33">
        <f t="shared" si="12"/>
        <v>0</v>
      </c>
      <c r="AX29" s="47"/>
      <c r="AY29" s="48">
        <v>20788</v>
      </c>
      <c r="AZ29" s="33">
        <f t="shared" si="13"/>
        <v>1732.3333333333333</v>
      </c>
      <c r="BA29" s="47"/>
      <c r="BB29" s="38">
        <v>0</v>
      </c>
      <c r="BC29" s="33">
        <f t="shared" si="14"/>
        <v>0</v>
      </c>
      <c r="BD29" s="13"/>
      <c r="BE29" s="42">
        <v>0</v>
      </c>
      <c r="BF29" s="33">
        <f t="shared" si="15"/>
        <v>0</v>
      </c>
      <c r="BG29" s="47"/>
      <c r="BH29" s="38">
        <v>0</v>
      </c>
      <c r="BI29" s="33">
        <f t="shared" si="16"/>
        <v>0</v>
      </c>
      <c r="BJ29" s="47">
        <v>0</v>
      </c>
      <c r="BK29" s="38">
        <v>0</v>
      </c>
      <c r="BL29" s="33">
        <f t="shared" si="17"/>
        <v>0</v>
      </c>
      <c r="BM29" s="47">
        <v>0</v>
      </c>
      <c r="BN29" s="12">
        <f t="shared" si="18"/>
        <v>990.7</v>
      </c>
      <c r="BO29" s="33">
        <f t="shared" si="19"/>
        <v>82.558333333333337</v>
      </c>
      <c r="BP29" s="12">
        <f t="shared" si="20"/>
        <v>0</v>
      </c>
      <c r="BQ29" s="12">
        <f t="shared" si="64"/>
        <v>0</v>
      </c>
      <c r="BR29" s="11">
        <f t="shared" si="65"/>
        <v>0</v>
      </c>
      <c r="BS29" s="47">
        <v>990.7</v>
      </c>
      <c r="BT29" s="33">
        <f t="shared" si="21"/>
        <v>82.558333333333337</v>
      </c>
      <c r="BU29" s="47"/>
      <c r="BV29" s="47">
        <v>0</v>
      </c>
      <c r="BW29" s="33">
        <f t="shared" si="22"/>
        <v>0</v>
      </c>
      <c r="BX29" s="47"/>
      <c r="BY29" s="42">
        <v>0</v>
      </c>
      <c r="BZ29" s="33">
        <f t="shared" si="23"/>
        <v>0</v>
      </c>
      <c r="CA29" s="47"/>
      <c r="CB29" s="47">
        <v>0</v>
      </c>
      <c r="CC29" s="33">
        <f t="shared" si="24"/>
        <v>0</v>
      </c>
      <c r="CD29" s="47"/>
      <c r="CE29" s="11"/>
      <c r="CF29" s="33">
        <f t="shared" si="25"/>
        <v>0</v>
      </c>
      <c r="CG29" s="47">
        <v>0</v>
      </c>
      <c r="CH29" s="42">
        <v>0</v>
      </c>
      <c r="CI29" s="33">
        <f t="shared" si="26"/>
        <v>0</v>
      </c>
      <c r="CJ29" s="47"/>
      <c r="CK29" s="38">
        <v>0</v>
      </c>
      <c r="CL29" s="33">
        <f t="shared" si="27"/>
        <v>0</v>
      </c>
      <c r="CM29" s="47"/>
      <c r="CN29" s="47">
        <v>530</v>
      </c>
      <c r="CO29" s="33">
        <f t="shared" si="28"/>
        <v>44.166666666666664</v>
      </c>
      <c r="CP29" s="47"/>
      <c r="CQ29" s="47">
        <v>530</v>
      </c>
      <c r="CR29" s="33">
        <f t="shared" si="29"/>
        <v>44.166666666666664</v>
      </c>
      <c r="CS29" s="47"/>
      <c r="CT29" s="38">
        <v>0</v>
      </c>
      <c r="CU29" s="33">
        <f t="shared" si="30"/>
        <v>0</v>
      </c>
      <c r="CV29" s="47"/>
      <c r="CW29" s="42">
        <v>0</v>
      </c>
      <c r="CX29" s="33">
        <f t="shared" si="31"/>
        <v>0</v>
      </c>
      <c r="CY29" s="47"/>
      <c r="CZ29" s="42">
        <v>0</v>
      </c>
      <c r="DA29" s="33">
        <f t="shared" si="32"/>
        <v>0</v>
      </c>
      <c r="DB29" s="47"/>
      <c r="DC29" s="47">
        <v>200</v>
      </c>
      <c r="DD29" s="33">
        <f t="shared" si="33"/>
        <v>16.666666666666668</v>
      </c>
      <c r="DE29" s="47"/>
      <c r="DF29" s="47"/>
      <c r="DG29" s="12">
        <f t="shared" si="34"/>
        <v>27798.7</v>
      </c>
      <c r="DH29" s="33">
        <f t="shared" si="35"/>
        <v>2316.5583333333334</v>
      </c>
      <c r="DI29" s="12">
        <f t="shared" si="36"/>
        <v>0</v>
      </c>
      <c r="DJ29" s="42">
        <v>0</v>
      </c>
      <c r="DK29" s="33">
        <f t="shared" si="37"/>
        <v>0</v>
      </c>
      <c r="DL29" s="47"/>
      <c r="DM29" s="47">
        <v>0</v>
      </c>
      <c r="DN29" s="33">
        <f t="shared" si="38"/>
        <v>0</v>
      </c>
      <c r="DO29" s="47"/>
      <c r="DP29" s="42">
        <v>0</v>
      </c>
      <c r="DQ29" s="33">
        <f t="shared" si="39"/>
        <v>0</v>
      </c>
      <c r="DR29" s="47">
        <v>0</v>
      </c>
      <c r="DS29" s="47">
        <v>0</v>
      </c>
      <c r="DT29" s="33">
        <f t="shared" si="40"/>
        <v>0</v>
      </c>
      <c r="DU29" s="47"/>
      <c r="DV29" s="42">
        <v>0</v>
      </c>
      <c r="DW29" s="33">
        <f t="shared" si="41"/>
        <v>0</v>
      </c>
      <c r="DX29" s="47">
        <v>0</v>
      </c>
      <c r="DY29" s="47">
        <v>1400</v>
      </c>
      <c r="DZ29" s="33">
        <f t="shared" si="42"/>
        <v>116.66666666666667</v>
      </c>
      <c r="EA29" s="47"/>
      <c r="EB29" s="47"/>
      <c r="EC29" s="12">
        <f t="shared" si="43"/>
        <v>1400</v>
      </c>
      <c r="ED29" s="33">
        <f t="shared" si="44"/>
        <v>116.66666666666667</v>
      </c>
      <c r="EE29" s="12"/>
      <c r="EF29" s="14">
        <f t="shared" si="66"/>
        <v>0</v>
      </c>
      <c r="EH29" s="14"/>
      <c r="EJ29" s="14"/>
      <c r="EK29" s="14"/>
      <c r="EM29" s="14"/>
    </row>
    <row r="30" spans="1:143" s="15" customFormat="1" ht="20.25" customHeight="1">
      <c r="A30" s="21">
        <v>21</v>
      </c>
      <c r="B30" s="72" t="s">
        <v>76</v>
      </c>
      <c r="C30" s="38">
        <v>0</v>
      </c>
      <c r="D30" s="38"/>
      <c r="E30" s="25">
        <f t="shared" si="0"/>
        <v>105483</v>
      </c>
      <c r="F30" s="33">
        <f t="shared" si="45"/>
        <v>8790.25</v>
      </c>
      <c r="G30" s="12">
        <f t="shared" si="46"/>
        <v>0</v>
      </c>
      <c r="H30" s="12">
        <f t="shared" si="47"/>
        <v>0</v>
      </c>
      <c r="I30" s="12">
        <f t="shared" si="48"/>
        <v>0</v>
      </c>
      <c r="J30" s="12">
        <f t="shared" si="1"/>
        <v>33850</v>
      </c>
      <c r="K30" s="33">
        <f t="shared" si="2"/>
        <v>2820.8333333333335</v>
      </c>
      <c r="L30" s="12">
        <f t="shared" si="49"/>
        <v>0</v>
      </c>
      <c r="M30" s="12">
        <f t="shared" si="50"/>
        <v>0</v>
      </c>
      <c r="N30" s="12">
        <f t="shared" si="51"/>
        <v>0</v>
      </c>
      <c r="O30" s="12">
        <f t="shared" si="3"/>
        <v>8200</v>
      </c>
      <c r="P30" s="33">
        <f t="shared" si="4"/>
        <v>683.33333333333337</v>
      </c>
      <c r="Q30" s="12">
        <f t="shared" si="5"/>
        <v>0</v>
      </c>
      <c r="R30" s="12">
        <f t="shared" si="52"/>
        <v>0</v>
      </c>
      <c r="S30" s="11">
        <f t="shared" si="53"/>
        <v>0</v>
      </c>
      <c r="T30" s="47">
        <v>1200</v>
      </c>
      <c r="U30" s="33">
        <f t="shared" si="6"/>
        <v>100</v>
      </c>
      <c r="V30" s="47"/>
      <c r="W30" s="12">
        <f t="shared" si="54"/>
        <v>0</v>
      </c>
      <c r="X30" s="11">
        <f t="shared" si="55"/>
        <v>0</v>
      </c>
      <c r="Y30" s="47">
        <v>12000</v>
      </c>
      <c r="Z30" s="33">
        <f t="shared" si="7"/>
        <v>1000</v>
      </c>
      <c r="AA30" s="47"/>
      <c r="AB30" s="12">
        <f t="shared" si="56"/>
        <v>0</v>
      </c>
      <c r="AC30" s="11">
        <f t="shared" si="57"/>
        <v>0</v>
      </c>
      <c r="AD30" s="47">
        <v>7000</v>
      </c>
      <c r="AE30" s="33">
        <f t="shared" si="8"/>
        <v>583.33333333333337</v>
      </c>
      <c r="AF30" s="47"/>
      <c r="AG30" s="12">
        <f t="shared" si="58"/>
        <v>0</v>
      </c>
      <c r="AH30" s="11">
        <f t="shared" si="59"/>
        <v>0</v>
      </c>
      <c r="AI30" s="47">
        <v>900</v>
      </c>
      <c r="AJ30" s="33">
        <f t="shared" si="9"/>
        <v>75</v>
      </c>
      <c r="AK30" s="47"/>
      <c r="AL30" s="12">
        <f t="shared" si="60"/>
        <v>0</v>
      </c>
      <c r="AM30" s="11">
        <f t="shared" si="61"/>
        <v>0</v>
      </c>
      <c r="AN30" s="47"/>
      <c r="AO30" s="33">
        <f t="shared" si="10"/>
        <v>0</v>
      </c>
      <c r="AP30" s="47"/>
      <c r="AQ30" s="12" t="e">
        <f t="shared" si="62"/>
        <v>#DIV/0!</v>
      </c>
      <c r="AR30" s="11" t="e">
        <f t="shared" si="63"/>
        <v>#DIV/0!</v>
      </c>
      <c r="AS30" s="38">
        <v>0</v>
      </c>
      <c r="AT30" s="33">
        <f t="shared" si="11"/>
        <v>0</v>
      </c>
      <c r="AU30" s="47">
        <v>0</v>
      </c>
      <c r="AV30" s="38">
        <v>0</v>
      </c>
      <c r="AW30" s="33">
        <f t="shared" si="12"/>
        <v>0</v>
      </c>
      <c r="AX30" s="47"/>
      <c r="AY30" s="48">
        <v>71633</v>
      </c>
      <c r="AZ30" s="33">
        <f t="shared" si="13"/>
        <v>5969.416666666667</v>
      </c>
      <c r="BA30" s="47"/>
      <c r="BB30" s="38">
        <v>0</v>
      </c>
      <c r="BC30" s="33">
        <f t="shared" si="14"/>
        <v>0</v>
      </c>
      <c r="BD30" s="13"/>
      <c r="BE30" s="42">
        <v>0</v>
      </c>
      <c r="BF30" s="33">
        <f t="shared" si="15"/>
        <v>0</v>
      </c>
      <c r="BG30" s="47"/>
      <c r="BH30" s="38">
        <v>0</v>
      </c>
      <c r="BI30" s="33">
        <f t="shared" si="16"/>
        <v>0</v>
      </c>
      <c r="BJ30" s="47">
        <v>0</v>
      </c>
      <c r="BK30" s="38">
        <v>0</v>
      </c>
      <c r="BL30" s="33">
        <f t="shared" si="17"/>
        <v>0</v>
      </c>
      <c r="BM30" s="47">
        <v>0</v>
      </c>
      <c r="BN30" s="12">
        <f t="shared" si="18"/>
        <v>3800</v>
      </c>
      <c r="BO30" s="33">
        <f t="shared" si="19"/>
        <v>316.66666666666669</v>
      </c>
      <c r="BP30" s="12">
        <f t="shared" si="20"/>
        <v>0</v>
      </c>
      <c r="BQ30" s="12">
        <f t="shared" si="64"/>
        <v>0</v>
      </c>
      <c r="BR30" s="11">
        <f t="shared" si="65"/>
        <v>0</v>
      </c>
      <c r="BS30" s="47">
        <v>3800</v>
      </c>
      <c r="BT30" s="33">
        <f t="shared" si="21"/>
        <v>316.66666666666669</v>
      </c>
      <c r="BU30" s="47"/>
      <c r="BV30" s="47">
        <v>0</v>
      </c>
      <c r="BW30" s="33">
        <f t="shared" si="22"/>
        <v>0</v>
      </c>
      <c r="BX30" s="47"/>
      <c r="BY30" s="42">
        <v>0</v>
      </c>
      <c r="BZ30" s="33">
        <f t="shared" si="23"/>
        <v>0</v>
      </c>
      <c r="CA30" s="47"/>
      <c r="CB30" s="47">
        <v>0</v>
      </c>
      <c r="CC30" s="33">
        <f t="shared" si="24"/>
        <v>0</v>
      </c>
      <c r="CD30" s="47"/>
      <c r="CE30" s="11"/>
      <c r="CF30" s="33">
        <f t="shared" si="25"/>
        <v>0</v>
      </c>
      <c r="CG30" s="47">
        <v>0</v>
      </c>
      <c r="CH30" s="42">
        <v>0</v>
      </c>
      <c r="CI30" s="33">
        <f t="shared" si="26"/>
        <v>0</v>
      </c>
      <c r="CJ30" s="47"/>
      <c r="CK30" s="38">
        <v>0</v>
      </c>
      <c r="CL30" s="33">
        <f t="shared" si="27"/>
        <v>0</v>
      </c>
      <c r="CM30" s="47"/>
      <c r="CN30" s="47">
        <v>8950</v>
      </c>
      <c r="CO30" s="33">
        <f t="shared" si="28"/>
        <v>745.83333333333337</v>
      </c>
      <c r="CP30" s="47"/>
      <c r="CQ30" s="47">
        <v>2150</v>
      </c>
      <c r="CR30" s="33">
        <f t="shared" si="29"/>
        <v>179.16666666666666</v>
      </c>
      <c r="CS30" s="47"/>
      <c r="CT30" s="38">
        <v>0</v>
      </c>
      <c r="CU30" s="33">
        <f t="shared" si="30"/>
        <v>0</v>
      </c>
      <c r="CV30" s="47"/>
      <c r="CW30" s="42">
        <v>0</v>
      </c>
      <c r="CX30" s="33">
        <f t="shared" si="31"/>
        <v>0</v>
      </c>
      <c r="CY30" s="47"/>
      <c r="CZ30" s="42">
        <v>0</v>
      </c>
      <c r="DA30" s="33">
        <f t="shared" si="32"/>
        <v>0</v>
      </c>
      <c r="DB30" s="47"/>
      <c r="DC30" s="47">
        <v>0</v>
      </c>
      <c r="DD30" s="33">
        <f t="shared" si="33"/>
        <v>0</v>
      </c>
      <c r="DE30" s="47"/>
      <c r="DF30" s="47"/>
      <c r="DG30" s="12">
        <f t="shared" si="34"/>
        <v>105483</v>
      </c>
      <c r="DH30" s="33">
        <f t="shared" si="35"/>
        <v>8790.25</v>
      </c>
      <c r="DI30" s="12">
        <f t="shared" si="36"/>
        <v>0</v>
      </c>
      <c r="DJ30" s="42">
        <v>0</v>
      </c>
      <c r="DK30" s="33">
        <f t="shared" si="37"/>
        <v>0</v>
      </c>
      <c r="DL30" s="47"/>
      <c r="DM30" s="47">
        <v>0</v>
      </c>
      <c r="DN30" s="33">
        <f t="shared" si="38"/>
        <v>0</v>
      </c>
      <c r="DO30" s="47"/>
      <c r="DP30" s="42">
        <v>0</v>
      </c>
      <c r="DQ30" s="33">
        <f t="shared" si="39"/>
        <v>0</v>
      </c>
      <c r="DR30" s="47">
        <v>0</v>
      </c>
      <c r="DS30" s="47">
        <v>0</v>
      </c>
      <c r="DT30" s="33">
        <f t="shared" si="40"/>
        <v>0</v>
      </c>
      <c r="DU30" s="47"/>
      <c r="DV30" s="42">
        <v>0</v>
      </c>
      <c r="DW30" s="33">
        <f t="shared" si="41"/>
        <v>0</v>
      </c>
      <c r="DX30" s="47">
        <v>0</v>
      </c>
      <c r="DY30" s="47">
        <v>9000</v>
      </c>
      <c r="DZ30" s="33">
        <f t="shared" si="42"/>
        <v>750</v>
      </c>
      <c r="EA30" s="47"/>
      <c r="EB30" s="47"/>
      <c r="EC30" s="12">
        <f t="shared" si="43"/>
        <v>9000</v>
      </c>
      <c r="ED30" s="33">
        <f t="shared" si="44"/>
        <v>750</v>
      </c>
      <c r="EE30" s="12"/>
      <c r="EF30" s="14">
        <f t="shared" si="66"/>
        <v>0</v>
      </c>
      <c r="EH30" s="14"/>
      <c r="EJ30" s="14"/>
      <c r="EK30" s="14"/>
      <c r="EM30" s="14"/>
    </row>
    <row r="31" spans="1:143" s="15" customFormat="1" ht="20.25" customHeight="1">
      <c r="A31" s="21">
        <v>22</v>
      </c>
      <c r="B31" s="72" t="s">
        <v>77</v>
      </c>
      <c r="C31" s="38">
        <v>0</v>
      </c>
      <c r="D31" s="38"/>
      <c r="E31" s="25">
        <f t="shared" si="0"/>
        <v>7980</v>
      </c>
      <c r="F31" s="33">
        <f t="shared" si="45"/>
        <v>665</v>
      </c>
      <c r="G31" s="12">
        <f t="shared" si="46"/>
        <v>0</v>
      </c>
      <c r="H31" s="12">
        <f t="shared" si="47"/>
        <v>0</v>
      </c>
      <c r="I31" s="12">
        <f t="shared" si="48"/>
        <v>0</v>
      </c>
      <c r="J31" s="12">
        <f t="shared" si="1"/>
        <v>4480</v>
      </c>
      <c r="K31" s="33">
        <f t="shared" si="2"/>
        <v>373.33333333333331</v>
      </c>
      <c r="L31" s="12">
        <f t="shared" si="49"/>
        <v>0</v>
      </c>
      <c r="M31" s="12">
        <f t="shared" si="50"/>
        <v>0</v>
      </c>
      <c r="N31" s="12">
        <f t="shared" si="51"/>
        <v>0</v>
      </c>
      <c r="O31" s="12">
        <f t="shared" si="3"/>
        <v>1395</v>
      </c>
      <c r="P31" s="33">
        <f t="shared" si="4"/>
        <v>116.25</v>
      </c>
      <c r="Q31" s="12">
        <f t="shared" si="5"/>
        <v>0</v>
      </c>
      <c r="R31" s="12">
        <f t="shared" si="52"/>
        <v>0</v>
      </c>
      <c r="S31" s="11">
        <f t="shared" si="53"/>
        <v>0</v>
      </c>
      <c r="T31" s="47">
        <v>695</v>
      </c>
      <c r="U31" s="33">
        <f t="shared" si="6"/>
        <v>57.916666666666664</v>
      </c>
      <c r="V31" s="47"/>
      <c r="W31" s="12">
        <f t="shared" si="54"/>
        <v>0</v>
      </c>
      <c r="X31" s="11">
        <f t="shared" si="55"/>
        <v>0</v>
      </c>
      <c r="Y31" s="47">
        <v>1685</v>
      </c>
      <c r="Z31" s="33">
        <f t="shared" si="7"/>
        <v>140.41666666666666</v>
      </c>
      <c r="AA31" s="47"/>
      <c r="AB31" s="12">
        <f t="shared" si="56"/>
        <v>0</v>
      </c>
      <c r="AC31" s="11">
        <f t="shared" si="57"/>
        <v>0</v>
      </c>
      <c r="AD31" s="47">
        <v>700</v>
      </c>
      <c r="AE31" s="33">
        <f t="shared" si="8"/>
        <v>58.333333333333336</v>
      </c>
      <c r="AF31" s="47"/>
      <c r="AG31" s="12">
        <f t="shared" si="58"/>
        <v>0</v>
      </c>
      <c r="AH31" s="11">
        <f t="shared" si="59"/>
        <v>0</v>
      </c>
      <c r="AI31" s="47">
        <v>350</v>
      </c>
      <c r="AJ31" s="33">
        <f t="shared" si="9"/>
        <v>29.166666666666668</v>
      </c>
      <c r="AK31" s="47"/>
      <c r="AL31" s="12">
        <f t="shared" si="60"/>
        <v>0</v>
      </c>
      <c r="AM31" s="11">
        <f t="shared" si="61"/>
        <v>0</v>
      </c>
      <c r="AN31" s="47"/>
      <c r="AO31" s="33">
        <f t="shared" si="10"/>
        <v>0</v>
      </c>
      <c r="AP31" s="47"/>
      <c r="AQ31" s="12" t="e">
        <f t="shared" si="62"/>
        <v>#DIV/0!</v>
      </c>
      <c r="AR31" s="11" t="e">
        <f t="shared" si="63"/>
        <v>#DIV/0!</v>
      </c>
      <c r="AS31" s="38">
        <v>0</v>
      </c>
      <c r="AT31" s="33">
        <f t="shared" si="11"/>
        <v>0</v>
      </c>
      <c r="AU31" s="47">
        <v>0</v>
      </c>
      <c r="AV31" s="38">
        <v>0</v>
      </c>
      <c r="AW31" s="33">
        <f t="shared" si="12"/>
        <v>0</v>
      </c>
      <c r="AX31" s="47"/>
      <c r="AY31" s="48">
        <v>3500</v>
      </c>
      <c r="AZ31" s="33">
        <f t="shared" si="13"/>
        <v>291.66666666666669</v>
      </c>
      <c r="BA31" s="47"/>
      <c r="BB31" s="38">
        <v>0</v>
      </c>
      <c r="BC31" s="33">
        <f t="shared" si="14"/>
        <v>0</v>
      </c>
      <c r="BD31" s="13"/>
      <c r="BE31" s="42">
        <v>0</v>
      </c>
      <c r="BF31" s="33">
        <f t="shared" si="15"/>
        <v>0</v>
      </c>
      <c r="BG31" s="47"/>
      <c r="BH31" s="38">
        <v>0</v>
      </c>
      <c r="BI31" s="33">
        <f t="shared" si="16"/>
        <v>0</v>
      </c>
      <c r="BJ31" s="47">
        <v>0</v>
      </c>
      <c r="BK31" s="38">
        <v>0</v>
      </c>
      <c r="BL31" s="33">
        <f t="shared" si="17"/>
        <v>0</v>
      </c>
      <c r="BM31" s="47">
        <v>0</v>
      </c>
      <c r="BN31" s="12">
        <f t="shared" si="18"/>
        <v>300</v>
      </c>
      <c r="BO31" s="33">
        <f t="shared" si="19"/>
        <v>25</v>
      </c>
      <c r="BP31" s="12">
        <f t="shared" si="20"/>
        <v>0</v>
      </c>
      <c r="BQ31" s="12">
        <f t="shared" si="64"/>
        <v>0</v>
      </c>
      <c r="BR31" s="11">
        <f t="shared" si="65"/>
        <v>0</v>
      </c>
      <c r="BS31" s="47">
        <v>300</v>
      </c>
      <c r="BT31" s="33">
        <f t="shared" si="21"/>
        <v>25</v>
      </c>
      <c r="BU31" s="47"/>
      <c r="BV31" s="47">
        <v>0</v>
      </c>
      <c r="BW31" s="33">
        <f t="shared" si="22"/>
        <v>0</v>
      </c>
      <c r="BX31" s="47"/>
      <c r="BY31" s="42">
        <v>0</v>
      </c>
      <c r="BZ31" s="33">
        <f t="shared" si="23"/>
        <v>0</v>
      </c>
      <c r="CA31" s="47"/>
      <c r="CB31" s="47">
        <v>0</v>
      </c>
      <c r="CC31" s="33">
        <f t="shared" si="24"/>
        <v>0</v>
      </c>
      <c r="CD31" s="47"/>
      <c r="CE31" s="11"/>
      <c r="CF31" s="33">
        <f t="shared" si="25"/>
        <v>0</v>
      </c>
      <c r="CG31" s="47">
        <v>0</v>
      </c>
      <c r="CH31" s="42">
        <v>0</v>
      </c>
      <c r="CI31" s="33">
        <f t="shared" si="26"/>
        <v>0</v>
      </c>
      <c r="CJ31" s="47"/>
      <c r="CK31" s="38">
        <v>0</v>
      </c>
      <c r="CL31" s="33">
        <f t="shared" si="27"/>
        <v>0</v>
      </c>
      <c r="CM31" s="47"/>
      <c r="CN31" s="47">
        <v>750</v>
      </c>
      <c r="CO31" s="33">
        <f t="shared" si="28"/>
        <v>62.5</v>
      </c>
      <c r="CP31" s="47"/>
      <c r="CQ31" s="47">
        <v>200</v>
      </c>
      <c r="CR31" s="33">
        <f t="shared" si="29"/>
        <v>16.666666666666668</v>
      </c>
      <c r="CS31" s="47"/>
      <c r="CT31" s="38">
        <v>0</v>
      </c>
      <c r="CU31" s="33">
        <f t="shared" si="30"/>
        <v>0</v>
      </c>
      <c r="CV31" s="47"/>
      <c r="CW31" s="42">
        <v>0</v>
      </c>
      <c r="CX31" s="33">
        <f t="shared" si="31"/>
        <v>0</v>
      </c>
      <c r="CY31" s="47"/>
      <c r="CZ31" s="42">
        <v>0</v>
      </c>
      <c r="DA31" s="33">
        <f t="shared" si="32"/>
        <v>0</v>
      </c>
      <c r="DB31" s="47"/>
      <c r="DC31" s="47">
        <v>0</v>
      </c>
      <c r="DD31" s="33">
        <f t="shared" si="33"/>
        <v>0</v>
      </c>
      <c r="DE31" s="47"/>
      <c r="DF31" s="47"/>
      <c r="DG31" s="12">
        <f t="shared" si="34"/>
        <v>7980</v>
      </c>
      <c r="DH31" s="33">
        <f t="shared" si="35"/>
        <v>665</v>
      </c>
      <c r="DI31" s="12">
        <f t="shared" si="36"/>
        <v>0</v>
      </c>
      <c r="DJ31" s="42">
        <v>0</v>
      </c>
      <c r="DK31" s="33">
        <f t="shared" si="37"/>
        <v>0</v>
      </c>
      <c r="DL31" s="47"/>
      <c r="DM31" s="47">
        <v>0</v>
      </c>
      <c r="DN31" s="33">
        <f t="shared" si="38"/>
        <v>0</v>
      </c>
      <c r="DO31" s="47"/>
      <c r="DP31" s="42">
        <v>0</v>
      </c>
      <c r="DQ31" s="33">
        <f t="shared" si="39"/>
        <v>0</v>
      </c>
      <c r="DR31" s="47">
        <v>0</v>
      </c>
      <c r="DS31" s="47">
        <v>0</v>
      </c>
      <c r="DT31" s="33">
        <f t="shared" si="40"/>
        <v>0</v>
      </c>
      <c r="DU31" s="47"/>
      <c r="DV31" s="42">
        <v>0</v>
      </c>
      <c r="DW31" s="33">
        <f t="shared" si="41"/>
        <v>0</v>
      </c>
      <c r="DX31" s="47">
        <v>0</v>
      </c>
      <c r="DY31" s="47">
        <v>400</v>
      </c>
      <c r="DZ31" s="33">
        <f t="shared" si="42"/>
        <v>33.333333333333336</v>
      </c>
      <c r="EA31" s="47"/>
      <c r="EB31" s="47"/>
      <c r="EC31" s="12">
        <f t="shared" si="43"/>
        <v>400</v>
      </c>
      <c r="ED31" s="33">
        <f t="shared" si="44"/>
        <v>33.333333333333336</v>
      </c>
      <c r="EE31" s="12"/>
      <c r="EF31" s="14">
        <f t="shared" si="66"/>
        <v>0</v>
      </c>
      <c r="EH31" s="14"/>
      <c r="EJ31" s="14"/>
      <c r="EK31" s="14"/>
      <c r="EM31" s="14"/>
    </row>
    <row r="32" spans="1:143" s="15" customFormat="1" ht="20.25" customHeight="1">
      <c r="A32" s="21">
        <v>23</v>
      </c>
      <c r="B32" s="72" t="s">
        <v>78</v>
      </c>
      <c r="C32" s="38">
        <v>330.8</v>
      </c>
      <c r="D32" s="38"/>
      <c r="E32" s="25">
        <f t="shared" si="0"/>
        <v>4755</v>
      </c>
      <c r="F32" s="33">
        <f t="shared" si="45"/>
        <v>396.25</v>
      </c>
      <c r="G32" s="12">
        <f t="shared" si="46"/>
        <v>0</v>
      </c>
      <c r="H32" s="12">
        <f t="shared" si="47"/>
        <v>0</v>
      </c>
      <c r="I32" s="12">
        <f t="shared" si="48"/>
        <v>0</v>
      </c>
      <c r="J32" s="12">
        <f t="shared" si="1"/>
        <v>1200</v>
      </c>
      <c r="K32" s="33">
        <f t="shared" si="2"/>
        <v>100</v>
      </c>
      <c r="L32" s="12">
        <f t="shared" si="49"/>
        <v>0</v>
      </c>
      <c r="M32" s="12">
        <f t="shared" si="50"/>
        <v>0</v>
      </c>
      <c r="N32" s="12">
        <f t="shared" si="51"/>
        <v>0</v>
      </c>
      <c r="O32" s="12">
        <f t="shared" si="3"/>
        <v>220</v>
      </c>
      <c r="P32" s="33">
        <f t="shared" si="4"/>
        <v>18.333333333333332</v>
      </c>
      <c r="Q32" s="12">
        <f t="shared" si="5"/>
        <v>0</v>
      </c>
      <c r="R32" s="12">
        <f t="shared" si="52"/>
        <v>0</v>
      </c>
      <c r="S32" s="11">
        <f t="shared" si="53"/>
        <v>0</v>
      </c>
      <c r="T32" s="47">
        <v>0</v>
      </c>
      <c r="U32" s="33">
        <f t="shared" si="6"/>
        <v>0</v>
      </c>
      <c r="V32" s="47"/>
      <c r="W32" s="12" t="e">
        <f t="shared" si="54"/>
        <v>#DIV/0!</v>
      </c>
      <c r="X32" s="11" t="e">
        <f t="shared" si="55"/>
        <v>#DIV/0!</v>
      </c>
      <c r="Y32" s="47">
        <v>630</v>
      </c>
      <c r="Z32" s="33">
        <f t="shared" si="7"/>
        <v>52.5</v>
      </c>
      <c r="AA32" s="47"/>
      <c r="AB32" s="12">
        <f t="shared" si="56"/>
        <v>0</v>
      </c>
      <c r="AC32" s="11">
        <f t="shared" si="57"/>
        <v>0</v>
      </c>
      <c r="AD32" s="47">
        <v>220</v>
      </c>
      <c r="AE32" s="33">
        <f t="shared" si="8"/>
        <v>18.333333333333332</v>
      </c>
      <c r="AF32" s="47"/>
      <c r="AG32" s="12">
        <f t="shared" si="58"/>
        <v>0</v>
      </c>
      <c r="AH32" s="11">
        <f t="shared" si="59"/>
        <v>0</v>
      </c>
      <c r="AI32" s="47">
        <v>0</v>
      </c>
      <c r="AJ32" s="33">
        <f t="shared" si="9"/>
        <v>0</v>
      </c>
      <c r="AK32" s="47"/>
      <c r="AL32" s="12" t="e">
        <f t="shared" si="60"/>
        <v>#DIV/0!</v>
      </c>
      <c r="AM32" s="11" t="e">
        <f t="shared" si="61"/>
        <v>#DIV/0!</v>
      </c>
      <c r="AN32" s="47"/>
      <c r="AO32" s="33">
        <f t="shared" si="10"/>
        <v>0</v>
      </c>
      <c r="AP32" s="47"/>
      <c r="AQ32" s="12" t="e">
        <f t="shared" si="62"/>
        <v>#DIV/0!</v>
      </c>
      <c r="AR32" s="11" t="e">
        <f t="shared" si="63"/>
        <v>#DIV/0!</v>
      </c>
      <c r="AS32" s="38">
        <v>0</v>
      </c>
      <c r="AT32" s="33">
        <f t="shared" si="11"/>
        <v>0</v>
      </c>
      <c r="AU32" s="47">
        <v>0</v>
      </c>
      <c r="AV32" s="38">
        <v>0</v>
      </c>
      <c r="AW32" s="33">
        <f t="shared" si="12"/>
        <v>0</v>
      </c>
      <c r="AX32" s="47"/>
      <c r="AY32" s="48">
        <v>3555</v>
      </c>
      <c r="AZ32" s="33">
        <f t="shared" si="13"/>
        <v>296.25</v>
      </c>
      <c r="BA32" s="47"/>
      <c r="BB32" s="38">
        <v>0</v>
      </c>
      <c r="BC32" s="33">
        <f t="shared" si="14"/>
        <v>0</v>
      </c>
      <c r="BD32" s="13"/>
      <c r="BE32" s="42">
        <v>0</v>
      </c>
      <c r="BF32" s="33">
        <f t="shared" si="15"/>
        <v>0</v>
      </c>
      <c r="BG32" s="47"/>
      <c r="BH32" s="38">
        <v>0</v>
      </c>
      <c r="BI32" s="33">
        <f t="shared" si="16"/>
        <v>0</v>
      </c>
      <c r="BJ32" s="47">
        <v>0</v>
      </c>
      <c r="BK32" s="38">
        <v>0</v>
      </c>
      <c r="BL32" s="33">
        <f t="shared" si="17"/>
        <v>0</v>
      </c>
      <c r="BM32" s="47">
        <v>0</v>
      </c>
      <c r="BN32" s="12">
        <f t="shared" si="18"/>
        <v>350</v>
      </c>
      <c r="BO32" s="33">
        <f t="shared" si="19"/>
        <v>29.166666666666668</v>
      </c>
      <c r="BP32" s="12">
        <f t="shared" si="20"/>
        <v>0</v>
      </c>
      <c r="BQ32" s="12">
        <f t="shared" si="64"/>
        <v>0</v>
      </c>
      <c r="BR32" s="11">
        <f t="shared" si="65"/>
        <v>0</v>
      </c>
      <c r="BS32" s="47">
        <v>350</v>
      </c>
      <c r="BT32" s="33">
        <f t="shared" si="21"/>
        <v>29.166666666666668</v>
      </c>
      <c r="BU32" s="47"/>
      <c r="BV32" s="47">
        <v>0</v>
      </c>
      <c r="BW32" s="33">
        <f t="shared" si="22"/>
        <v>0</v>
      </c>
      <c r="BX32" s="47"/>
      <c r="BY32" s="42">
        <v>0</v>
      </c>
      <c r="BZ32" s="33">
        <f t="shared" si="23"/>
        <v>0</v>
      </c>
      <c r="CA32" s="47"/>
      <c r="CB32" s="47">
        <v>0</v>
      </c>
      <c r="CC32" s="33">
        <f t="shared" si="24"/>
        <v>0</v>
      </c>
      <c r="CD32" s="47"/>
      <c r="CE32" s="11"/>
      <c r="CF32" s="33">
        <f t="shared" si="25"/>
        <v>0</v>
      </c>
      <c r="CG32" s="47">
        <v>0</v>
      </c>
      <c r="CH32" s="42">
        <v>0</v>
      </c>
      <c r="CI32" s="33">
        <f t="shared" si="26"/>
        <v>0</v>
      </c>
      <c r="CJ32" s="47"/>
      <c r="CK32" s="38">
        <v>0</v>
      </c>
      <c r="CL32" s="33">
        <f t="shared" si="27"/>
        <v>0</v>
      </c>
      <c r="CM32" s="47"/>
      <c r="CN32" s="47">
        <v>0</v>
      </c>
      <c r="CO32" s="33">
        <f t="shared" si="28"/>
        <v>0</v>
      </c>
      <c r="CP32" s="47"/>
      <c r="CQ32" s="47">
        <v>0</v>
      </c>
      <c r="CR32" s="33">
        <f t="shared" si="29"/>
        <v>0</v>
      </c>
      <c r="CS32" s="47"/>
      <c r="CT32" s="38">
        <v>0</v>
      </c>
      <c r="CU32" s="33">
        <f t="shared" si="30"/>
        <v>0</v>
      </c>
      <c r="CV32" s="47"/>
      <c r="CW32" s="42">
        <v>0</v>
      </c>
      <c r="CX32" s="33">
        <f t="shared" si="31"/>
        <v>0</v>
      </c>
      <c r="CY32" s="47"/>
      <c r="CZ32" s="42">
        <v>0</v>
      </c>
      <c r="DA32" s="33">
        <f t="shared" si="32"/>
        <v>0</v>
      </c>
      <c r="DB32" s="47"/>
      <c r="DC32" s="47">
        <v>0</v>
      </c>
      <c r="DD32" s="33">
        <f t="shared" si="33"/>
        <v>0</v>
      </c>
      <c r="DE32" s="47"/>
      <c r="DF32" s="47"/>
      <c r="DG32" s="12">
        <f t="shared" si="34"/>
        <v>4755</v>
      </c>
      <c r="DH32" s="33">
        <f t="shared" si="35"/>
        <v>396.25</v>
      </c>
      <c r="DI32" s="12">
        <f t="shared" si="36"/>
        <v>0</v>
      </c>
      <c r="DJ32" s="42">
        <v>0</v>
      </c>
      <c r="DK32" s="33">
        <f t="shared" si="37"/>
        <v>0</v>
      </c>
      <c r="DL32" s="47"/>
      <c r="DM32" s="47">
        <v>0</v>
      </c>
      <c r="DN32" s="33">
        <f t="shared" si="38"/>
        <v>0</v>
      </c>
      <c r="DO32" s="47"/>
      <c r="DP32" s="42">
        <v>0</v>
      </c>
      <c r="DQ32" s="33">
        <f t="shared" si="39"/>
        <v>0</v>
      </c>
      <c r="DR32" s="47">
        <v>0</v>
      </c>
      <c r="DS32" s="47">
        <v>0</v>
      </c>
      <c r="DT32" s="33">
        <f t="shared" si="40"/>
        <v>0</v>
      </c>
      <c r="DU32" s="47"/>
      <c r="DV32" s="42">
        <v>0</v>
      </c>
      <c r="DW32" s="33">
        <f t="shared" si="41"/>
        <v>0</v>
      </c>
      <c r="DX32" s="47">
        <v>0</v>
      </c>
      <c r="DY32" s="47">
        <v>267.8</v>
      </c>
      <c r="DZ32" s="33">
        <f t="shared" si="42"/>
        <v>22.316666666666666</v>
      </c>
      <c r="EA32" s="47"/>
      <c r="EB32" s="47"/>
      <c r="EC32" s="12">
        <f t="shared" si="43"/>
        <v>267.8</v>
      </c>
      <c r="ED32" s="33">
        <f t="shared" si="44"/>
        <v>22.316666666666666</v>
      </c>
      <c r="EE32" s="12"/>
      <c r="EF32" s="14">
        <f t="shared" si="66"/>
        <v>0</v>
      </c>
      <c r="EH32" s="14"/>
      <c r="EJ32" s="14"/>
      <c r="EK32" s="14"/>
      <c r="EM32" s="14"/>
    </row>
    <row r="33" spans="1:143" s="15" customFormat="1" ht="20.25" customHeight="1">
      <c r="A33" s="21">
        <v>24</v>
      </c>
      <c r="B33" s="72" t="s">
        <v>79</v>
      </c>
      <c r="C33" s="38">
        <v>3236</v>
      </c>
      <c r="D33" s="38"/>
      <c r="E33" s="25">
        <f t="shared" si="0"/>
        <v>5875</v>
      </c>
      <c r="F33" s="33">
        <f t="shared" si="45"/>
        <v>489.58333333333331</v>
      </c>
      <c r="G33" s="12">
        <f t="shared" si="46"/>
        <v>0</v>
      </c>
      <c r="H33" s="12">
        <f t="shared" si="47"/>
        <v>0</v>
      </c>
      <c r="I33" s="12">
        <f t="shared" si="48"/>
        <v>0</v>
      </c>
      <c r="J33" s="12">
        <f t="shared" si="1"/>
        <v>2375</v>
      </c>
      <c r="K33" s="33">
        <f t="shared" si="2"/>
        <v>197.91666666666666</v>
      </c>
      <c r="L33" s="12">
        <f t="shared" si="49"/>
        <v>0</v>
      </c>
      <c r="M33" s="12">
        <f t="shared" si="50"/>
        <v>0</v>
      </c>
      <c r="N33" s="12">
        <f t="shared" si="51"/>
        <v>0</v>
      </c>
      <c r="O33" s="12">
        <f t="shared" si="3"/>
        <v>625</v>
      </c>
      <c r="P33" s="33">
        <f t="shared" si="4"/>
        <v>52.083333333333336</v>
      </c>
      <c r="Q33" s="12">
        <f t="shared" si="5"/>
        <v>0</v>
      </c>
      <c r="R33" s="12">
        <f t="shared" si="52"/>
        <v>0</v>
      </c>
      <c r="S33" s="11">
        <f t="shared" si="53"/>
        <v>0</v>
      </c>
      <c r="T33" s="47">
        <v>25</v>
      </c>
      <c r="U33" s="33">
        <f t="shared" si="6"/>
        <v>2.0833333333333335</v>
      </c>
      <c r="V33" s="47"/>
      <c r="W33" s="12">
        <f t="shared" si="54"/>
        <v>0</v>
      </c>
      <c r="X33" s="11">
        <f t="shared" si="55"/>
        <v>0</v>
      </c>
      <c r="Y33" s="47">
        <v>800</v>
      </c>
      <c r="Z33" s="33">
        <f t="shared" si="7"/>
        <v>66.666666666666671</v>
      </c>
      <c r="AA33" s="47"/>
      <c r="AB33" s="12">
        <f t="shared" si="56"/>
        <v>0</v>
      </c>
      <c r="AC33" s="11">
        <f t="shared" si="57"/>
        <v>0</v>
      </c>
      <c r="AD33" s="47">
        <v>600</v>
      </c>
      <c r="AE33" s="33">
        <f t="shared" si="8"/>
        <v>50</v>
      </c>
      <c r="AF33" s="47"/>
      <c r="AG33" s="12">
        <f t="shared" si="58"/>
        <v>0</v>
      </c>
      <c r="AH33" s="11">
        <f t="shared" si="59"/>
        <v>0</v>
      </c>
      <c r="AI33" s="47">
        <v>0</v>
      </c>
      <c r="AJ33" s="33">
        <f t="shared" si="9"/>
        <v>0</v>
      </c>
      <c r="AK33" s="47"/>
      <c r="AL33" s="12" t="e">
        <f t="shared" si="60"/>
        <v>#DIV/0!</v>
      </c>
      <c r="AM33" s="11" t="e">
        <f t="shared" si="61"/>
        <v>#DIV/0!</v>
      </c>
      <c r="AN33" s="47"/>
      <c r="AO33" s="33">
        <f t="shared" si="10"/>
        <v>0</v>
      </c>
      <c r="AP33" s="47"/>
      <c r="AQ33" s="12" t="e">
        <f t="shared" si="62"/>
        <v>#DIV/0!</v>
      </c>
      <c r="AR33" s="11" t="e">
        <f t="shared" si="63"/>
        <v>#DIV/0!</v>
      </c>
      <c r="AS33" s="38">
        <v>0</v>
      </c>
      <c r="AT33" s="33">
        <f t="shared" si="11"/>
        <v>0</v>
      </c>
      <c r="AU33" s="47">
        <v>0</v>
      </c>
      <c r="AV33" s="38">
        <v>0</v>
      </c>
      <c r="AW33" s="33">
        <f t="shared" si="12"/>
        <v>0</v>
      </c>
      <c r="AX33" s="47"/>
      <c r="AY33" s="48">
        <v>3500</v>
      </c>
      <c r="AZ33" s="33">
        <f t="shared" si="13"/>
        <v>291.66666666666669</v>
      </c>
      <c r="BA33" s="47"/>
      <c r="BB33" s="38">
        <v>0</v>
      </c>
      <c r="BC33" s="33">
        <f t="shared" si="14"/>
        <v>0</v>
      </c>
      <c r="BD33" s="13"/>
      <c r="BE33" s="42">
        <v>0</v>
      </c>
      <c r="BF33" s="33">
        <f t="shared" si="15"/>
        <v>0</v>
      </c>
      <c r="BG33" s="47"/>
      <c r="BH33" s="38">
        <v>0</v>
      </c>
      <c r="BI33" s="33">
        <f t="shared" si="16"/>
        <v>0</v>
      </c>
      <c r="BJ33" s="47">
        <v>0</v>
      </c>
      <c r="BK33" s="38">
        <v>0</v>
      </c>
      <c r="BL33" s="33">
        <f t="shared" si="17"/>
        <v>0</v>
      </c>
      <c r="BM33" s="47">
        <v>0</v>
      </c>
      <c r="BN33" s="12">
        <f t="shared" si="18"/>
        <v>950</v>
      </c>
      <c r="BO33" s="33">
        <f t="shared" si="19"/>
        <v>79.166666666666671</v>
      </c>
      <c r="BP33" s="12">
        <f t="shared" si="20"/>
        <v>0</v>
      </c>
      <c r="BQ33" s="12">
        <f t="shared" si="64"/>
        <v>0</v>
      </c>
      <c r="BR33" s="11">
        <f t="shared" si="65"/>
        <v>0</v>
      </c>
      <c r="BS33" s="47">
        <v>700</v>
      </c>
      <c r="BT33" s="33">
        <f t="shared" si="21"/>
        <v>58.333333333333336</v>
      </c>
      <c r="BU33" s="47"/>
      <c r="BV33" s="47">
        <v>250</v>
      </c>
      <c r="BW33" s="33">
        <f t="shared" si="22"/>
        <v>20.833333333333332</v>
      </c>
      <c r="BX33" s="47"/>
      <c r="BY33" s="42">
        <v>0</v>
      </c>
      <c r="BZ33" s="33">
        <f t="shared" si="23"/>
        <v>0</v>
      </c>
      <c r="CA33" s="47"/>
      <c r="CB33" s="47">
        <v>0</v>
      </c>
      <c r="CC33" s="33">
        <f t="shared" si="24"/>
        <v>0</v>
      </c>
      <c r="CD33" s="47"/>
      <c r="CE33" s="11"/>
      <c r="CF33" s="33">
        <f t="shared" si="25"/>
        <v>0</v>
      </c>
      <c r="CG33" s="47">
        <v>0</v>
      </c>
      <c r="CH33" s="42">
        <v>0</v>
      </c>
      <c r="CI33" s="33">
        <f t="shared" si="26"/>
        <v>0</v>
      </c>
      <c r="CJ33" s="47"/>
      <c r="CK33" s="38">
        <v>0</v>
      </c>
      <c r="CL33" s="33">
        <f t="shared" si="27"/>
        <v>0</v>
      </c>
      <c r="CM33" s="47"/>
      <c r="CN33" s="47">
        <v>0</v>
      </c>
      <c r="CO33" s="33">
        <f t="shared" si="28"/>
        <v>0</v>
      </c>
      <c r="CP33" s="47"/>
      <c r="CQ33" s="47">
        <v>0</v>
      </c>
      <c r="CR33" s="33">
        <f t="shared" si="29"/>
        <v>0</v>
      </c>
      <c r="CS33" s="47"/>
      <c r="CT33" s="38">
        <v>0</v>
      </c>
      <c r="CU33" s="33">
        <f t="shared" si="30"/>
        <v>0</v>
      </c>
      <c r="CV33" s="47"/>
      <c r="CW33" s="42">
        <v>0</v>
      </c>
      <c r="CX33" s="33">
        <f t="shared" si="31"/>
        <v>0</v>
      </c>
      <c r="CY33" s="47"/>
      <c r="CZ33" s="42">
        <v>0</v>
      </c>
      <c r="DA33" s="33">
        <f t="shared" si="32"/>
        <v>0</v>
      </c>
      <c r="DB33" s="47"/>
      <c r="DC33" s="47">
        <v>0</v>
      </c>
      <c r="DD33" s="33">
        <f t="shared" si="33"/>
        <v>0</v>
      </c>
      <c r="DE33" s="47"/>
      <c r="DF33" s="47"/>
      <c r="DG33" s="12">
        <f t="shared" si="34"/>
        <v>5875</v>
      </c>
      <c r="DH33" s="33">
        <f t="shared" si="35"/>
        <v>489.58333333333331</v>
      </c>
      <c r="DI33" s="12">
        <f t="shared" si="36"/>
        <v>0</v>
      </c>
      <c r="DJ33" s="42">
        <v>0</v>
      </c>
      <c r="DK33" s="33">
        <f t="shared" si="37"/>
        <v>0</v>
      </c>
      <c r="DL33" s="47"/>
      <c r="DM33" s="47">
        <v>0</v>
      </c>
      <c r="DN33" s="33">
        <f t="shared" si="38"/>
        <v>0</v>
      </c>
      <c r="DO33" s="47"/>
      <c r="DP33" s="42">
        <v>0</v>
      </c>
      <c r="DQ33" s="33">
        <f t="shared" si="39"/>
        <v>0</v>
      </c>
      <c r="DR33" s="47">
        <v>0</v>
      </c>
      <c r="DS33" s="47">
        <v>0</v>
      </c>
      <c r="DT33" s="33">
        <f t="shared" si="40"/>
        <v>0</v>
      </c>
      <c r="DU33" s="47"/>
      <c r="DV33" s="42">
        <v>0</v>
      </c>
      <c r="DW33" s="33">
        <f t="shared" si="41"/>
        <v>0</v>
      </c>
      <c r="DX33" s="47">
        <v>0</v>
      </c>
      <c r="DY33" s="47">
        <v>300</v>
      </c>
      <c r="DZ33" s="33">
        <f t="shared" si="42"/>
        <v>25</v>
      </c>
      <c r="EA33" s="47"/>
      <c r="EB33" s="47"/>
      <c r="EC33" s="12">
        <f t="shared" si="43"/>
        <v>300</v>
      </c>
      <c r="ED33" s="33">
        <f t="shared" si="44"/>
        <v>25</v>
      </c>
      <c r="EE33" s="12"/>
      <c r="EF33" s="14">
        <f t="shared" si="66"/>
        <v>0</v>
      </c>
      <c r="EH33" s="14"/>
      <c r="EJ33" s="14"/>
      <c r="EK33" s="14"/>
      <c r="EM33" s="14"/>
    </row>
    <row r="34" spans="1:143" s="15" customFormat="1" ht="20.25" customHeight="1">
      <c r="A34" s="21">
        <v>25</v>
      </c>
      <c r="B34" s="72" t="s">
        <v>80</v>
      </c>
      <c r="C34" s="38">
        <v>6367.2</v>
      </c>
      <c r="D34" s="38"/>
      <c r="E34" s="25">
        <f t="shared" si="0"/>
        <v>37761.599999999999</v>
      </c>
      <c r="F34" s="33">
        <f t="shared" si="45"/>
        <v>3146.7999999999997</v>
      </c>
      <c r="G34" s="12">
        <f t="shared" si="46"/>
        <v>0</v>
      </c>
      <c r="H34" s="12">
        <f t="shared" si="47"/>
        <v>0</v>
      </c>
      <c r="I34" s="12">
        <f t="shared" si="48"/>
        <v>0</v>
      </c>
      <c r="J34" s="12">
        <f t="shared" si="1"/>
        <v>11220.9</v>
      </c>
      <c r="K34" s="33">
        <f t="shared" si="2"/>
        <v>935.07499999999993</v>
      </c>
      <c r="L34" s="12">
        <f t="shared" si="49"/>
        <v>0</v>
      </c>
      <c r="M34" s="12">
        <f t="shared" si="50"/>
        <v>0</v>
      </c>
      <c r="N34" s="12">
        <f t="shared" si="51"/>
        <v>0</v>
      </c>
      <c r="O34" s="12">
        <f t="shared" si="3"/>
        <v>5963.3</v>
      </c>
      <c r="P34" s="33">
        <f t="shared" si="4"/>
        <v>496.94166666666666</v>
      </c>
      <c r="Q34" s="12">
        <f t="shared" si="5"/>
        <v>0</v>
      </c>
      <c r="R34" s="12">
        <f t="shared" si="52"/>
        <v>0</v>
      </c>
      <c r="S34" s="11">
        <f t="shared" si="53"/>
        <v>0</v>
      </c>
      <c r="T34" s="47">
        <v>2463.3000000000002</v>
      </c>
      <c r="U34" s="33">
        <f t="shared" si="6"/>
        <v>205.27500000000001</v>
      </c>
      <c r="V34" s="47"/>
      <c r="W34" s="12">
        <f t="shared" si="54"/>
        <v>0</v>
      </c>
      <c r="X34" s="11">
        <f t="shared" si="55"/>
        <v>0</v>
      </c>
      <c r="Y34" s="47">
        <v>3757.6</v>
      </c>
      <c r="Z34" s="33">
        <f t="shared" si="7"/>
        <v>313.13333333333333</v>
      </c>
      <c r="AA34" s="47"/>
      <c r="AB34" s="12">
        <f t="shared" si="56"/>
        <v>0</v>
      </c>
      <c r="AC34" s="11">
        <f t="shared" si="57"/>
        <v>0</v>
      </c>
      <c r="AD34" s="47">
        <v>3500</v>
      </c>
      <c r="AE34" s="33">
        <f t="shared" si="8"/>
        <v>291.66666666666669</v>
      </c>
      <c r="AF34" s="47"/>
      <c r="AG34" s="12">
        <f t="shared" si="58"/>
        <v>0</v>
      </c>
      <c r="AH34" s="11">
        <f t="shared" si="59"/>
        <v>0</v>
      </c>
      <c r="AI34" s="47">
        <v>100</v>
      </c>
      <c r="AJ34" s="33">
        <f t="shared" si="9"/>
        <v>8.3333333333333339</v>
      </c>
      <c r="AK34" s="47"/>
      <c r="AL34" s="12">
        <f t="shared" si="60"/>
        <v>0</v>
      </c>
      <c r="AM34" s="11">
        <f t="shared" si="61"/>
        <v>0</v>
      </c>
      <c r="AN34" s="47"/>
      <c r="AO34" s="33">
        <f t="shared" si="10"/>
        <v>0</v>
      </c>
      <c r="AP34" s="47"/>
      <c r="AQ34" s="12" t="e">
        <f t="shared" si="62"/>
        <v>#DIV/0!</v>
      </c>
      <c r="AR34" s="11" t="e">
        <f t="shared" si="63"/>
        <v>#DIV/0!</v>
      </c>
      <c r="AS34" s="38">
        <v>0</v>
      </c>
      <c r="AT34" s="33">
        <f t="shared" si="11"/>
        <v>0</v>
      </c>
      <c r="AU34" s="47">
        <v>0</v>
      </c>
      <c r="AV34" s="38">
        <v>0</v>
      </c>
      <c r="AW34" s="33">
        <f t="shared" si="12"/>
        <v>0</v>
      </c>
      <c r="AX34" s="47"/>
      <c r="AY34" s="48">
        <v>26540.7</v>
      </c>
      <c r="AZ34" s="33">
        <f t="shared" si="13"/>
        <v>2211.7249999999999</v>
      </c>
      <c r="BA34" s="47"/>
      <c r="BB34" s="38">
        <v>0</v>
      </c>
      <c r="BC34" s="33">
        <f t="shared" si="14"/>
        <v>0</v>
      </c>
      <c r="BD34" s="13"/>
      <c r="BE34" s="42">
        <v>0</v>
      </c>
      <c r="BF34" s="33">
        <f t="shared" si="15"/>
        <v>0</v>
      </c>
      <c r="BG34" s="47"/>
      <c r="BH34" s="38">
        <v>0</v>
      </c>
      <c r="BI34" s="33">
        <f t="shared" si="16"/>
        <v>0</v>
      </c>
      <c r="BJ34" s="47">
        <v>0</v>
      </c>
      <c r="BK34" s="38">
        <v>0</v>
      </c>
      <c r="BL34" s="33">
        <f t="shared" si="17"/>
        <v>0</v>
      </c>
      <c r="BM34" s="47">
        <v>0</v>
      </c>
      <c r="BN34" s="12">
        <f t="shared" si="18"/>
        <v>700</v>
      </c>
      <c r="BO34" s="33">
        <f t="shared" si="19"/>
        <v>58.333333333333336</v>
      </c>
      <c r="BP34" s="12">
        <f t="shared" si="20"/>
        <v>0</v>
      </c>
      <c r="BQ34" s="12">
        <f t="shared" si="64"/>
        <v>0</v>
      </c>
      <c r="BR34" s="11">
        <f t="shared" si="65"/>
        <v>0</v>
      </c>
      <c r="BS34" s="47">
        <v>500</v>
      </c>
      <c r="BT34" s="33">
        <f t="shared" si="21"/>
        <v>41.666666666666664</v>
      </c>
      <c r="BU34" s="47"/>
      <c r="BV34" s="47">
        <v>200</v>
      </c>
      <c r="BW34" s="33">
        <f t="shared" si="22"/>
        <v>16.666666666666668</v>
      </c>
      <c r="BX34" s="47"/>
      <c r="BY34" s="42">
        <v>0</v>
      </c>
      <c r="BZ34" s="33">
        <f t="shared" si="23"/>
        <v>0</v>
      </c>
      <c r="CA34" s="47"/>
      <c r="CB34" s="47">
        <v>0</v>
      </c>
      <c r="CC34" s="33">
        <f t="shared" si="24"/>
        <v>0</v>
      </c>
      <c r="CD34" s="47"/>
      <c r="CE34" s="11"/>
      <c r="CF34" s="33">
        <f t="shared" si="25"/>
        <v>0</v>
      </c>
      <c r="CG34" s="47">
        <v>0</v>
      </c>
      <c r="CH34" s="42">
        <v>0</v>
      </c>
      <c r="CI34" s="33">
        <f t="shared" si="26"/>
        <v>0</v>
      </c>
      <c r="CJ34" s="47"/>
      <c r="CK34" s="38">
        <v>0</v>
      </c>
      <c r="CL34" s="33">
        <f t="shared" si="27"/>
        <v>0</v>
      </c>
      <c r="CM34" s="47"/>
      <c r="CN34" s="47">
        <v>700</v>
      </c>
      <c r="CO34" s="33">
        <f t="shared" si="28"/>
        <v>58.333333333333336</v>
      </c>
      <c r="CP34" s="47"/>
      <c r="CQ34" s="47">
        <v>700</v>
      </c>
      <c r="CR34" s="33">
        <f t="shared" si="29"/>
        <v>58.333333333333336</v>
      </c>
      <c r="CS34" s="47"/>
      <c r="CT34" s="38">
        <v>0</v>
      </c>
      <c r="CU34" s="33">
        <f t="shared" si="30"/>
        <v>0</v>
      </c>
      <c r="CV34" s="47"/>
      <c r="CW34" s="42">
        <v>0</v>
      </c>
      <c r="CX34" s="33">
        <f t="shared" si="31"/>
        <v>0</v>
      </c>
      <c r="CY34" s="47"/>
      <c r="CZ34" s="42">
        <v>0</v>
      </c>
      <c r="DA34" s="33">
        <f t="shared" si="32"/>
        <v>0</v>
      </c>
      <c r="DB34" s="47"/>
      <c r="DC34" s="47">
        <v>0</v>
      </c>
      <c r="DD34" s="33">
        <f t="shared" si="33"/>
        <v>0</v>
      </c>
      <c r="DE34" s="47"/>
      <c r="DF34" s="47"/>
      <c r="DG34" s="12">
        <f t="shared" si="34"/>
        <v>37761.599999999999</v>
      </c>
      <c r="DH34" s="33">
        <f t="shared" si="35"/>
        <v>3146.7999999999997</v>
      </c>
      <c r="DI34" s="12">
        <f t="shared" si="36"/>
        <v>0</v>
      </c>
      <c r="DJ34" s="42">
        <v>0</v>
      </c>
      <c r="DK34" s="33">
        <f t="shared" si="37"/>
        <v>0</v>
      </c>
      <c r="DL34" s="47">
        <v>0</v>
      </c>
      <c r="DM34" s="47">
        <v>0</v>
      </c>
      <c r="DN34" s="33">
        <f t="shared" si="38"/>
        <v>0</v>
      </c>
      <c r="DO34" s="47"/>
      <c r="DP34" s="42">
        <v>0</v>
      </c>
      <c r="DQ34" s="33">
        <f t="shared" si="39"/>
        <v>0</v>
      </c>
      <c r="DR34" s="47">
        <v>0</v>
      </c>
      <c r="DS34" s="47">
        <v>0</v>
      </c>
      <c r="DT34" s="33">
        <f t="shared" si="40"/>
        <v>0</v>
      </c>
      <c r="DU34" s="47"/>
      <c r="DV34" s="42">
        <v>0</v>
      </c>
      <c r="DW34" s="33">
        <f t="shared" si="41"/>
        <v>0</v>
      </c>
      <c r="DX34" s="47">
        <v>0</v>
      </c>
      <c r="DY34" s="47">
        <v>4097.6000000000004</v>
      </c>
      <c r="DZ34" s="33">
        <f t="shared" si="42"/>
        <v>341.4666666666667</v>
      </c>
      <c r="EA34" s="47"/>
      <c r="EB34" s="47"/>
      <c r="EC34" s="12">
        <f t="shared" si="43"/>
        <v>4097.6000000000004</v>
      </c>
      <c r="ED34" s="33">
        <f t="shared" si="44"/>
        <v>341.4666666666667</v>
      </c>
      <c r="EE34" s="12"/>
      <c r="EF34" s="14">
        <f t="shared" si="66"/>
        <v>0</v>
      </c>
      <c r="EH34" s="14"/>
      <c r="EJ34" s="14"/>
      <c r="EK34" s="14"/>
      <c r="EM34" s="14"/>
    </row>
    <row r="35" spans="1:143" s="15" customFormat="1" ht="20.25" customHeight="1">
      <c r="A35" s="21">
        <v>26</v>
      </c>
      <c r="B35" s="86" t="s">
        <v>81</v>
      </c>
      <c r="C35" s="38">
        <v>10100</v>
      </c>
      <c r="D35" s="38"/>
      <c r="E35" s="25">
        <f t="shared" si="0"/>
        <v>87647.8</v>
      </c>
      <c r="F35" s="33">
        <f t="shared" si="45"/>
        <v>7303.9833333333336</v>
      </c>
      <c r="G35" s="12">
        <f t="shared" si="46"/>
        <v>0</v>
      </c>
      <c r="H35" s="12">
        <f t="shared" si="47"/>
        <v>0</v>
      </c>
      <c r="I35" s="12">
        <f t="shared" si="48"/>
        <v>0</v>
      </c>
      <c r="J35" s="12">
        <f t="shared" si="1"/>
        <v>24744.699999999997</v>
      </c>
      <c r="K35" s="33">
        <f t="shared" si="2"/>
        <v>2062.0583333333329</v>
      </c>
      <c r="L35" s="12">
        <f t="shared" si="49"/>
        <v>0</v>
      </c>
      <c r="M35" s="12">
        <f t="shared" si="50"/>
        <v>0</v>
      </c>
      <c r="N35" s="12">
        <f t="shared" si="51"/>
        <v>0</v>
      </c>
      <c r="O35" s="12">
        <f t="shared" si="3"/>
        <v>13165.5</v>
      </c>
      <c r="P35" s="33">
        <f t="shared" si="4"/>
        <v>1097.125</v>
      </c>
      <c r="Q35" s="12">
        <f t="shared" si="5"/>
        <v>0</v>
      </c>
      <c r="R35" s="12">
        <f t="shared" si="52"/>
        <v>0</v>
      </c>
      <c r="S35" s="11">
        <f t="shared" si="53"/>
        <v>0</v>
      </c>
      <c r="T35" s="47">
        <v>1450.9</v>
      </c>
      <c r="U35" s="33">
        <f t="shared" si="6"/>
        <v>120.90833333333335</v>
      </c>
      <c r="V35" s="47"/>
      <c r="W35" s="12">
        <f t="shared" si="54"/>
        <v>0</v>
      </c>
      <c r="X35" s="11">
        <f t="shared" si="55"/>
        <v>0</v>
      </c>
      <c r="Y35" s="47">
        <v>5109.2</v>
      </c>
      <c r="Z35" s="33">
        <f t="shared" si="7"/>
        <v>425.76666666666665</v>
      </c>
      <c r="AA35" s="47"/>
      <c r="AB35" s="12">
        <f t="shared" si="56"/>
        <v>0</v>
      </c>
      <c r="AC35" s="11">
        <f t="shared" si="57"/>
        <v>0</v>
      </c>
      <c r="AD35" s="47">
        <v>11714.6</v>
      </c>
      <c r="AE35" s="33">
        <f t="shared" si="8"/>
        <v>976.2166666666667</v>
      </c>
      <c r="AF35" s="47"/>
      <c r="AG35" s="12">
        <f t="shared" si="58"/>
        <v>0</v>
      </c>
      <c r="AH35" s="11">
        <f t="shared" si="59"/>
        <v>0</v>
      </c>
      <c r="AI35" s="47">
        <v>800</v>
      </c>
      <c r="AJ35" s="33">
        <f t="shared" si="9"/>
        <v>66.666666666666671</v>
      </c>
      <c r="AK35" s="47"/>
      <c r="AL35" s="12">
        <f t="shared" si="60"/>
        <v>0</v>
      </c>
      <c r="AM35" s="11">
        <f t="shared" si="61"/>
        <v>0</v>
      </c>
      <c r="AN35" s="47"/>
      <c r="AO35" s="33">
        <f t="shared" si="10"/>
        <v>0</v>
      </c>
      <c r="AP35" s="47"/>
      <c r="AQ35" s="12" t="e">
        <f t="shared" si="62"/>
        <v>#DIV/0!</v>
      </c>
      <c r="AR35" s="11" t="e">
        <f t="shared" si="63"/>
        <v>#DIV/0!</v>
      </c>
      <c r="AS35" s="38">
        <v>0</v>
      </c>
      <c r="AT35" s="33">
        <f t="shared" si="11"/>
        <v>0</v>
      </c>
      <c r="AU35" s="47">
        <v>0</v>
      </c>
      <c r="AV35" s="38">
        <v>0</v>
      </c>
      <c r="AW35" s="33">
        <f t="shared" si="12"/>
        <v>0</v>
      </c>
      <c r="AX35" s="47"/>
      <c r="AY35" s="48">
        <v>60336</v>
      </c>
      <c r="AZ35" s="33">
        <f t="shared" si="13"/>
        <v>5028</v>
      </c>
      <c r="BA35" s="47"/>
      <c r="BB35" s="38">
        <v>0</v>
      </c>
      <c r="BC35" s="33">
        <f t="shared" si="14"/>
        <v>0</v>
      </c>
      <c r="BD35" s="13"/>
      <c r="BE35" s="42">
        <v>2567.1</v>
      </c>
      <c r="BF35" s="33">
        <f t="shared" si="15"/>
        <v>213.92499999999998</v>
      </c>
      <c r="BG35" s="47"/>
      <c r="BH35" s="38">
        <v>0</v>
      </c>
      <c r="BI35" s="33">
        <f t="shared" si="16"/>
        <v>0</v>
      </c>
      <c r="BJ35" s="47">
        <v>0</v>
      </c>
      <c r="BK35" s="38">
        <v>0</v>
      </c>
      <c r="BL35" s="33">
        <f t="shared" si="17"/>
        <v>0</v>
      </c>
      <c r="BM35" s="47">
        <v>0</v>
      </c>
      <c r="BN35" s="12">
        <f t="shared" si="18"/>
        <v>594.1</v>
      </c>
      <c r="BO35" s="33">
        <f t="shared" si="19"/>
        <v>49.508333333333333</v>
      </c>
      <c r="BP35" s="12">
        <f t="shared" si="20"/>
        <v>0</v>
      </c>
      <c r="BQ35" s="12">
        <f t="shared" si="64"/>
        <v>0</v>
      </c>
      <c r="BR35" s="11">
        <f t="shared" si="65"/>
        <v>0</v>
      </c>
      <c r="BS35" s="47">
        <v>394.1</v>
      </c>
      <c r="BT35" s="33">
        <f t="shared" si="21"/>
        <v>32.841666666666669</v>
      </c>
      <c r="BU35" s="47"/>
      <c r="BV35" s="47">
        <v>0</v>
      </c>
      <c r="BW35" s="33">
        <f t="shared" si="22"/>
        <v>0</v>
      </c>
      <c r="BX35" s="47"/>
      <c r="BY35" s="42">
        <v>0</v>
      </c>
      <c r="BZ35" s="33">
        <f t="shared" si="23"/>
        <v>0</v>
      </c>
      <c r="CA35" s="47"/>
      <c r="CB35" s="47">
        <v>200</v>
      </c>
      <c r="CC35" s="33">
        <f t="shared" si="24"/>
        <v>16.666666666666668</v>
      </c>
      <c r="CD35" s="47"/>
      <c r="CE35" s="11"/>
      <c r="CF35" s="33">
        <f t="shared" si="25"/>
        <v>0</v>
      </c>
      <c r="CG35" s="47">
        <v>0</v>
      </c>
      <c r="CH35" s="42">
        <v>0</v>
      </c>
      <c r="CI35" s="33">
        <f t="shared" si="26"/>
        <v>0</v>
      </c>
      <c r="CJ35" s="47"/>
      <c r="CK35" s="38">
        <v>0</v>
      </c>
      <c r="CL35" s="33">
        <f t="shared" si="27"/>
        <v>0</v>
      </c>
      <c r="CM35" s="47"/>
      <c r="CN35" s="47">
        <v>5075.8999999999996</v>
      </c>
      <c r="CO35" s="33">
        <f t="shared" si="28"/>
        <v>422.99166666666662</v>
      </c>
      <c r="CP35" s="47"/>
      <c r="CQ35" s="47">
        <v>2872.4</v>
      </c>
      <c r="CR35" s="33">
        <f t="shared" si="29"/>
        <v>239.36666666666667</v>
      </c>
      <c r="CS35" s="47"/>
      <c r="CT35" s="38">
        <v>0</v>
      </c>
      <c r="CU35" s="33">
        <f t="shared" si="30"/>
        <v>0</v>
      </c>
      <c r="CV35" s="47"/>
      <c r="CW35" s="42">
        <v>0</v>
      </c>
      <c r="CX35" s="33">
        <f t="shared" si="31"/>
        <v>0</v>
      </c>
      <c r="CY35" s="47"/>
      <c r="CZ35" s="42">
        <v>0</v>
      </c>
      <c r="DA35" s="33">
        <f t="shared" si="32"/>
        <v>0</v>
      </c>
      <c r="DB35" s="47"/>
      <c r="DC35" s="47">
        <v>0</v>
      </c>
      <c r="DD35" s="33">
        <f t="shared" si="33"/>
        <v>0</v>
      </c>
      <c r="DE35" s="47"/>
      <c r="DF35" s="47"/>
      <c r="DG35" s="12">
        <f t="shared" si="34"/>
        <v>87647.8</v>
      </c>
      <c r="DH35" s="33">
        <f t="shared" si="35"/>
        <v>7303.9833333333336</v>
      </c>
      <c r="DI35" s="12">
        <f t="shared" si="36"/>
        <v>0</v>
      </c>
      <c r="DJ35" s="42">
        <v>0</v>
      </c>
      <c r="DK35" s="33">
        <f t="shared" si="37"/>
        <v>0</v>
      </c>
      <c r="DL35" s="47">
        <v>0</v>
      </c>
      <c r="DM35" s="47">
        <v>0</v>
      </c>
      <c r="DN35" s="33">
        <f t="shared" si="38"/>
        <v>0</v>
      </c>
      <c r="DO35" s="47"/>
      <c r="DP35" s="42">
        <v>0</v>
      </c>
      <c r="DQ35" s="33">
        <f t="shared" si="39"/>
        <v>0</v>
      </c>
      <c r="DR35" s="47">
        <v>0</v>
      </c>
      <c r="DS35" s="47">
        <v>0</v>
      </c>
      <c r="DT35" s="33">
        <f t="shared" si="40"/>
        <v>0</v>
      </c>
      <c r="DU35" s="47"/>
      <c r="DV35" s="42">
        <v>0</v>
      </c>
      <c r="DW35" s="33">
        <f t="shared" si="41"/>
        <v>0</v>
      </c>
      <c r="DX35" s="47">
        <v>0</v>
      </c>
      <c r="DY35" s="47">
        <v>7082.1</v>
      </c>
      <c r="DZ35" s="33">
        <f t="shared" si="42"/>
        <v>590.17500000000007</v>
      </c>
      <c r="EA35" s="47"/>
      <c r="EB35" s="47"/>
      <c r="EC35" s="12">
        <f t="shared" si="43"/>
        <v>7082.1</v>
      </c>
      <c r="ED35" s="33">
        <f t="shared" si="44"/>
        <v>590.17500000000007</v>
      </c>
      <c r="EE35" s="12"/>
      <c r="EF35" s="14">
        <f t="shared" si="66"/>
        <v>0</v>
      </c>
      <c r="EH35" s="14"/>
      <c r="EJ35" s="14"/>
      <c r="EK35" s="14"/>
      <c r="EM35" s="14"/>
    </row>
    <row r="36" spans="1:143" s="15" customFormat="1" ht="20.25" customHeight="1">
      <c r="A36" s="21">
        <v>27</v>
      </c>
      <c r="B36" s="72" t="s">
        <v>82</v>
      </c>
      <c r="C36" s="38">
        <v>50365.1</v>
      </c>
      <c r="D36" s="38"/>
      <c r="E36" s="25">
        <f t="shared" si="0"/>
        <v>61573.599999999999</v>
      </c>
      <c r="F36" s="33">
        <f t="shared" si="45"/>
        <v>5131.1333333333332</v>
      </c>
      <c r="G36" s="12">
        <f t="shared" si="46"/>
        <v>0</v>
      </c>
      <c r="H36" s="12">
        <f t="shared" si="47"/>
        <v>0</v>
      </c>
      <c r="I36" s="12">
        <f t="shared" si="48"/>
        <v>0</v>
      </c>
      <c r="J36" s="12">
        <f t="shared" si="1"/>
        <v>23300</v>
      </c>
      <c r="K36" s="33">
        <f t="shared" si="2"/>
        <v>1941.6666666666667</v>
      </c>
      <c r="L36" s="12">
        <f t="shared" si="49"/>
        <v>0</v>
      </c>
      <c r="M36" s="12">
        <f t="shared" si="50"/>
        <v>0</v>
      </c>
      <c r="N36" s="12">
        <f t="shared" si="51"/>
        <v>0</v>
      </c>
      <c r="O36" s="12">
        <f t="shared" si="3"/>
        <v>12500</v>
      </c>
      <c r="P36" s="33">
        <f t="shared" si="4"/>
        <v>1041.6666666666667</v>
      </c>
      <c r="Q36" s="12">
        <f t="shared" si="5"/>
        <v>0</v>
      </c>
      <c r="R36" s="12">
        <f t="shared" si="52"/>
        <v>0</v>
      </c>
      <c r="S36" s="11">
        <f t="shared" si="53"/>
        <v>0</v>
      </c>
      <c r="T36" s="47">
        <v>4000</v>
      </c>
      <c r="U36" s="33">
        <f t="shared" si="6"/>
        <v>333.33333333333331</v>
      </c>
      <c r="V36" s="47"/>
      <c r="W36" s="12">
        <f t="shared" si="54"/>
        <v>0</v>
      </c>
      <c r="X36" s="11">
        <f t="shared" si="55"/>
        <v>0</v>
      </c>
      <c r="Y36" s="47">
        <v>3100</v>
      </c>
      <c r="Z36" s="33">
        <f t="shared" si="7"/>
        <v>258.33333333333331</v>
      </c>
      <c r="AA36" s="47"/>
      <c r="AB36" s="12">
        <f t="shared" si="56"/>
        <v>0</v>
      </c>
      <c r="AC36" s="11">
        <f t="shared" si="57"/>
        <v>0</v>
      </c>
      <c r="AD36" s="47">
        <v>8500</v>
      </c>
      <c r="AE36" s="33">
        <f t="shared" si="8"/>
        <v>708.33333333333337</v>
      </c>
      <c r="AF36" s="47"/>
      <c r="AG36" s="12">
        <f t="shared" si="58"/>
        <v>0</v>
      </c>
      <c r="AH36" s="11">
        <f t="shared" si="59"/>
        <v>0</v>
      </c>
      <c r="AI36" s="47">
        <v>530</v>
      </c>
      <c r="AJ36" s="33">
        <f t="shared" si="9"/>
        <v>44.166666666666664</v>
      </c>
      <c r="AK36" s="47"/>
      <c r="AL36" s="12">
        <f t="shared" si="60"/>
        <v>0</v>
      </c>
      <c r="AM36" s="11">
        <f t="shared" si="61"/>
        <v>0</v>
      </c>
      <c r="AN36" s="47"/>
      <c r="AO36" s="33">
        <f t="shared" si="10"/>
        <v>0</v>
      </c>
      <c r="AP36" s="47"/>
      <c r="AQ36" s="12" t="e">
        <f t="shared" si="62"/>
        <v>#DIV/0!</v>
      </c>
      <c r="AR36" s="11" t="e">
        <f t="shared" si="63"/>
        <v>#DIV/0!</v>
      </c>
      <c r="AS36" s="38">
        <v>0</v>
      </c>
      <c r="AT36" s="33">
        <f t="shared" si="11"/>
        <v>0</v>
      </c>
      <c r="AU36" s="47">
        <v>0</v>
      </c>
      <c r="AV36" s="38">
        <v>0</v>
      </c>
      <c r="AW36" s="33">
        <f t="shared" si="12"/>
        <v>0</v>
      </c>
      <c r="AX36" s="47"/>
      <c r="AY36" s="48">
        <v>38173.599999999999</v>
      </c>
      <c r="AZ36" s="33">
        <f t="shared" si="13"/>
        <v>3181.1333333333332</v>
      </c>
      <c r="BA36" s="47"/>
      <c r="BB36" s="38">
        <v>0</v>
      </c>
      <c r="BC36" s="33">
        <f t="shared" si="14"/>
        <v>0</v>
      </c>
      <c r="BD36" s="13"/>
      <c r="BE36" s="42">
        <v>0</v>
      </c>
      <c r="BF36" s="33">
        <f t="shared" si="15"/>
        <v>0</v>
      </c>
      <c r="BG36" s="47"/>
      <c r="BH36" s="38">
        <v>0</v>
      </c>
      <c r="BI36" s="33">
        <f t="shared" si="16"/>
        <v>0</v>
      </c>
      <c r="BJ36" s="47">
        <v>0</v>
      </c>
      <c r="BK36" s="38">
        <v>0</v>
      </c>
      <c r="BL36" s="33">
        <f t="shared" si="17"/>
        <v>0</v>
      </c>
      <c r="BM36" s="47">
        <v>0</v>
      </c>
      <c r="BN36" s="12">
        <f t="shared" si="18"/>
        <v>1200</v>
      </c>
      <c r="BO36" s="33">
        <f t="shared" si="19"/>
        <v>100</v>
      </c>
      <c r="BP36" s="12">
        <f t="shared" si="20"/>
        <v>0</v>
      </c>
      <c r="BQ36" s="12">
        <f t="shared" si="64"/>
        <v>0</v>
      </c>
      <c r="BR36" s="11">
        <f t="shared" si="65"/>
        <v>0</v>
      </c>
      <c r="BS36" s="47">
        <v>400</v>
      </c>
      <c r="BT36" s="33">
        <f t="shared" si="21"/>
        <v>33.333333333333336</v>
      </c>
      <c r="BU36" s="47"/>
      <c r="BV36" s="47">
        <v>0</v>
      </c>
      <c r="BW36" s="33">
        <f t="shared" si="22"/>
        <v>0</v>
      </c>
      <c r="BX36" s="47"/>
      <c r="BY36" s="42">
        <v>0</v>
      </c>
      <c r="BZ36" s="33">
        <f t="shared" si="23"/>
        <v>0</v>
      </c>
      <c r="CA36" s="47"/>
      <c r="CB36" s="47">
        <v>800</v>
      </c>
      <c r="CC36" s="33">
        <f t="shared" si="24"/>
        <v>66.666666666666671</v>
      </c>
      <c r="CD36" s="47"/>
      <c r="CE36" s="11"/>
      <c r="CF36" s="33">
        <f t="shared" si="25"/>
        <v>0</v>
      </c>
      <c r="CG36" s="47">
        <v>0</v>
      </c>
      <c r="CH36" s="42">
        <v>100</v>
      </c>
      <c r="CI36" s="33">
        <f t="shared" si="26"/>
        <v>8.3333333333333339</v>
      </c>
      <c r="CJ36" s="47"/>
      <c r="CK36" s="38">
        <v>0</v>
      </c>
      <c r="CL36" s="33">
        <f t="shared" si="27"/>
        <v>0</v>
      </c>
      <c r="CM36" s="47"/>
      <c r="CN36" s="47">
        <v>5970</v>
      </c>
      <c r="CO36" s="33">
        <f t="shared" si="28"/>
        <v>497.5</v>
      </c>
      <c r="CP36" s="47"/>
      <c r="CQ36" s="47">
        <v>1000</v>
      </c>
      <c r="CR36" s="33">
        <f t="shared" si="29"/>
        <v>83.333333333333329</v>
      </c>
      <c r="CS36" s="47"/>
      <c r="CT36" s="38">
        <v>0</v>
      </c>
      <c r="CU36" s="33">
        <f t="shared" si="30"/>
        <v>0</v>
      </c>
      <c r="CV36" s="47"/>
      <c r="CW36" s="42">
        <v>0</v>
      </c>
      <c r="CX36" s="33">
        <f t="shared" si="31"/>
        <v>0</v>
      </c>
      <c r="CY36" s="47"/>
      <c r="CZ36" s="42">
        <v>0</v>
      </c>
      <c r="DA36" s="33">
        <f t="shared" si="32"/>
        <v>0</v>
      </c>
      <c r="DB36" s="47"/>
      <c r="DC36" s="47">
        <v>0</v>
      </c>
      <c r="DD36" s="33">
        <f t="shared" si="33"/>
        <v>0</v>
      </c>
      <c r="DE36" s="47"/>
      <c r="DF36" s="47"/>
      <c r="DG36" s="12">
        <f t="shared" si="34"/>
        <v>61573.599999999999</v>
      </c>
      <c r="DH36" s="33">
        <f t="shared" si="35"/>
        <v>5131.1333333333332</v>
      </c>
      <c r="DI36" s="12">
        <f t="shared" si="36"/>
        <v>0</v>
      </c>
      <c r="DJ36" s="42">
        <v>0</v>
      </c>
      <c r="DK36" s="33">
        <f t="shared" si="37"/>
        <v>0</v>
      </c>
      <c r="DL36" s="47">
        <v>0</v>
      </c>
      <c r="DM36" s="47">
        <v>0</v>
      </c>
      <c r="DN36" s="33">
        <f t="shared" si="38"/>
        <v>0</v>
      </c>
      <c r="DO36" s="47"/>
      <c r="DP36" s="42">
        <v>0</v>
      </c>
      <c r="DQ36" s="33">
        <f t="shared" si="39"/>
        <v>0</v>
      </c>
      <c r="DR36" s="47">
        <v>0</v>
      </c>
      <c r="DS36" s="47">
        <v>0</v>
      </c>
      <c r="DT36" s="33">
        <f t="shared" si="40"/>
        <v>0</v>
      </c>
      <c r="DU36" s="47"/>
      <c r="DV36" s="42">
        <v>0</v>
      </c>
      <c r="DW36" s="33">
        <f t="shared" si="41"/>
        <v>0</v>
      </c>
      <c r="DX36" s="47">
        <v>0</v>
      </c>
      <c r="DY36" s="47">
        <v>3100</v>
      </c>
      <c r="DZ36" s="33">
        <f t="shared" si="42"/>
        <v>258.33333333333331</v>
      </c>
      <c r="EA36" s="47"/>
      <c r="EB36" s="47"/>
      <c r="EC36" s="12">
        <f t="shared" si="43"/>
        <v>3100</v>
      </c>
      <c r="ED36" s="33">
        <f t="shared" si="44"/>
        <v>258.33333333333331</v>
      </c>
      <c r="EE36" s="12"/>
      <c r="EF36" s="14">
        <f t="shared" si="66"/>
        <v>0</v>
      </c>
      <c r="EH36" s="14"/>
      <c r="EJ36" s="14"/>
      <c r="EK36" s="14"/>
      <c r="EM36" s="14"/>
    </row>
    <row r="37" spans="1:143" s="15" customFormat="1" ht="20.25" customHeight="1">
      <c r="A37" s="21">
        <v>28</v>
      </c>
      <c r="B37" s="72" t="s">
        <v>83</v>
      </c>
      <c r="C37" s="38">
        <v>0</v>
      </c>
      <c r="D37" s="38"/>
      <c r="E37" s="25">
        <f t="shared" si="0"/>
        <v>175338.7</v>
      </c>
      <c r="F37" s="33">
        <f t="shared" si="45"/>
        <v>14611.558333333334</v>
      </c>
      <c r="G37" s="12">
        <f t="shared" si="46"/>
        <v>0</v>
      </c>
      <c r="H37" s="12">
        <f t="shared" si="47"/>
        <v>0</v>
      </c>
      <c r="I37" s="12">
        <f t="shared" si="48"/>
        <v>0</v>
      </c>
      <c r="J37" s="12">
        <f t="shared" si="1"/>
        <v>68906.599999999991</v>
      </c>
      <c r="K37" s="33">
        <f t="shared" si="2"/>
        <v>5742.2166666666662</v>
      </c>
      <c r="L37" s="12">
        <f t="shared" si="49"/>
        <v>0</v>
      </c>
      <c r="M37" s="12">
        <f t="shared" si="50"/>
        <v>0</v>
      </c>
      <c r="N37" s="12">
        <f t="shared" si="51"/>
        <v>0</v>
      </c>
      <c r="O37" s="12">
        <f t="shared" si="3"/>
        <v>34669</v>
      </c>
      <c r="P37" s="33">
        <f t="shared" si="4"/>
        <v>2889.0833333333335</v>
      </c>
      <c r="Q37" s="12">
        <f t="shared" si="5"/>
        <v>0</v>
      </c>
      <c r="R37" s="12">
        <f t="shared" si="52"/>
        <v>0</v>
      </c>
      <c r="S37" s="11">
        <f t="shared" si="53"/>
        <v>0</v>
      </c>
      <c r="T37" s="47">
        <v>8578.7000000000007</v>
      </c>
      <c r="U37" s="33">
        <f t="shared" si="6"/>
        <v>714.89166666666677</v>
      </c>
      <c r="V37" s="47"/>
      <c r="W37" s="12">
        <f t="shared" si="54"/>
        <v>0</v>
      </c>
      <c r="X37" s="11">
        <f t="shared" si="55"/>
        <v>0</v>
      </c>
      <c r="Y37" s="47">
        <v>9630.9</v>
      </c>
      <c r="Z37" s="33">
        <f t="shared" si="7"/>
        <v>802.57499999999993</v>
      </c>
      <c r="AA37" s="47"/>
      <c r="AB37" s="12">
        <f t="shared" si="56"/>
        <v>0</v>
      </c>
      <c r="AC37" s="11">
        <f t="shared" si="57"/>
        <v>0</v>
      </c>
      <c r="AD37" s="47">
        <v>26090.3</v>
      </c>
      <c r="AE37" s="33">
        <f t="shared" si="8"/>
        <v>2174.1916666666666</v>
      </c>
      <c r="AF37" s="47"/>
      <c r="AG37" s="12">
        <f t="shared" si="58"/>
        <v>0</v>
      </c>
      <c r="AH37" s="11">
        <f t="shared" si="59"/>
        <v>0</v>
      </c>
      <c r="AI37" s="47">
        <v>745</v>
      </c>
      <c r="AJ37" s="33">
        <f t="shared" si="9"/>
        <v>62.083333333333336</v>
      </c>
      <c r="AK37" s="47"/>
      <c r="AL37" s="12">
        <f t="shared" si="60"/>
        <v>0</v>
      </c>
      <c r="AM37" s="11">
        <f t="shared" si="61"/>
        <v>0</v>
      </c>
      <c r="AN37" s="47"/>
      <c r="AO37" s="33">
        <f t="shared" si="10"/>
        <v>0</v>
      </c>
      <c r="AP37" s="47"/>
      <c r="AQ37" s="12" t="e">
        <f t="shared" si="62"/>
        <v>#DIV/0!</v>
      </c>
      <c r="AR37" s="11" t="e">
        <f t="shared" si="63"/>
        <v>#DIV/0!</v>
      </c>
      <c r="AS37" s="38">
        <v>0</v>
      </c>
      <c r="AT37" s="33">
        <f t="shared" si="11"/>
        <v>0</v>
      </c>
      <c r="AU37" s="47">
        <v>0</v>
      </c>
      <c r="AV37" s="38">
        <v>0</v>
      </c>
      <c r="AW37" s="33">
        <f t="shared" si="12"/>
        <v>0</v>
      </c>
      <c r="AX37" s="47"/>
      <c r="AY37" s="48">
        <v>106432.1</v>
      </c>
      <c r="AZ37" s="33">
        <f t="shared" si="13"/>
        <v>8869.3416666666672</v>
      </c>
      <c r="BA37" s="47"/>
      <c r="BB37" s="38">
        <v>0</v>
      </c>
      <c r="BC37" s="33">
        <f t="shared" si="14"/>
        <v>0</v>
      </c>
      <c r="BD37" s="13"/>
      <c r="BE37" s="42">
        <v>0</v>
      </c>
      <c r="BF37" s="33">
        <f t="shared" si="15"/>
        <v>0</v>
      </c>
      <c r="BG37" s="47"/>
      <c r="BH37" s="38">
        <v>0</v>
      </c>
      <c r="BI37" s="33">
        <f t="shared" si="16"/>
        <v>0</v>
      </c>
      <c r="BJ37" s="47">
        <v>0</v>
      </c>
      <c r="BK37" s="38">
        <v>0</v>
      </c>
      <c r="BL37" s="33">
        <f t="shared" si="17"/>
        <v>0</v>
      </c>
      <c r="BM37" s="47">
        <v>0</v>
      </c>
      <c r="BN37" s="12">
        <f t="shared" si="18"/>
        <v>267.7</v>
      </c>
      <c r="BO37" s="33">
        <f t="shared" si="19"/>
        <v>22.308333333333334</v>
      </c>
      <c r="BP37" s="12">
        <f t="shared" si="20"/>
        <v>0</v>
      </c>
      <c r="BQ37" s="12">
        <f t="shared" si="64"/>
        <v>0</v>
      </c>
      <c r="BR37" s="11">
        <f t="shared" si="65"/>
        <v>0</v>
      </c>
      <c r="BS37" s="47">
        <v>0</v>
      </c>
      <c r="BT37" s="33">
        <f t="shared" si="21"/>
        <v>0</v>
      </c>
      <c r="BU37" s="47"/>
      <c r="BV37" s="47">
        <v>267.7</v>
      </c>
      <c r="BW37" s="33">
        <f t="shared" si="22"/>
        <v>22.308333333333334</v>
      </c>
      <c r="BX37" s="47"/>
      <c r="BY37" s="42">
        <v>0</v>
      </c>
      <c r="BZ37" s="33">
        <f t="shared" si="23"/>
        <v>0</v>
      </c>
      <c r="CA37" s="47"/>
      <c r="CB37" s="47">
        <v>0</v>
      </c>
      <c r="CC37" s="33">
        <f t="shared" si="24"/>
        <v>0</v>
      </c>
      <c r="CD37" s="47"/>
      <c r="CE37" s="11"/>
      <c r="CF37" s="33">
        <f t="shared" si="25"/>
        <v>0</v>
      </c>
      <c r="CG37" s="47">
        <v>0</v>
      </c>
      <c r="CH37" s="42">
        <v>0</v>
      </c>
      <c r="CI37" s="33">
        <f t="shared" si="26"/>
        <v>0</v>
      </c>
      <c r="CJ37" s="47"/>
      <c r="CK37" s="38">
        <v>0</v>
      </c>
      <c r="CL37" s="33">
        <f t="shared" si="27"/>
        <v>0</v>
      </c>
      <c r="CM37" s="47"/>
      <c r="CN37" s="47">
        <v>23594</v>
      </c>
      <c r="CO37" s="33">
        <f t="shared" si="28"/>
        <v>1966.1666666666667</v>
      </c>
      <c r="CP37" s="47"/>
      <c r="CQ37" s="47">
        <v>7074</v>
      </c>
      <c r="CR37" s="33">
        <f t="shared" si="29"/>
        <v>589.5</v>
      </c>
      <c r="CS37" s="47"/>
      <c r="CT37" s="38">
        <v>0</v>
      </c>
      <c r="CU37" s="33">
        <f t="shared" si="30"/>
        <v>0</v>
      </c>
      <c r="CV37" s="47"/>
      <c r="CW37" s="42">
        <v>0</v>
      </c>
      <c r="CX37" s="33">
        <f t="shared" si="31"/>
        <v>0</v>
      </c>
      <c r="CY37" s="47"/>
      <c r="CZ37" s="42">
        <v>0</v>
      </c>
      <c r="DA37" s="33">
        <f t="shared" si="32"/>
        <v>0</v>
      </c>
      <c r="DB37" s="47"/>
      <c r="DC37" s="47">
        <v>0</v>
      </c>
      <c r="DD37" s="33">
        <f t="shared" si="33"/>
        <v>0</v>
      </c>
      <c r="DE37" s="47"/>
      <c r="DF37" s="47"/>
      <c r="DG37" s="12">
        <f t="shared" si="34"/>
        <v>175338.7</v>
      </c>
      <c r="DH37" s="33">
        <f t="shared" si="35"/>
        <v>14611.558333333334</v>
      </c>
      <c r="DI37" s="12">
        <f t="shared" si="36"/>
        <v>0</v>
      </c>
      <c r="DJ37" s="42">
        <v>0</v>
      </c>
      <c r="DK37" s="33">
        <f t="shared" si="37"/>
        <v>0</v>
      </c>
      <c r="DL37" s="47">
        <v>0</v>
      </c>
      <c r="DM37" s="47">
        <v>0</v>
      </c>
      <c r="DN37" s="33">
        <f t="shared" si="38"/>
        <v>0</v>
      </c>
      <c r="DO37" s="47"/>
      <c r="DP37" s="42">
        <v>0</v>
      </c>
      <c r="DQ37" s="33">
        <f t="shared" si="39"/>
        <v>0</v>
      </c>
      <c r="DR37" s="47">
        <v>0</v>
      </c>
      <c r="DS37" s="47">
        <v>0</v>
      </c>
      <c r="DT37" s="33">
        <f t="shared" si="40"/>
        <v>0</v>
      </c>
      <c r="DU37" s="47"/>
      <c r="DV37" s="42">
        <v>0</v>
      </c>
      <c r="DW37" s="33">
        <f t="shared" si="41"/>
        <v>0</v>
      </c>
      <c r="DX37" s="47">
        <v>0</v>
      </c>
      <c r="DY37" s="47">
        <v>9000</v>
      </c>
      <c r="DZ37" s="33">
        <f t="shared" si="42"/>
        <v>750</v>
      </c>
      <c r="EA37" s="47"/>
      <c r="EB37" s="47"/>
      <c r="EC37" s="12">
        <f t="shared" si="43"/>
        <v>9000</v>
      </c>
      <c r="ED37" s="33">
        <f t="shared" si="44"/>
        <v>750</v>
      </c>
      <c r="EE37" s="12"/>
      <c r="EF37" s="14">
        <f t="shared" si="66"/>
        <v>0</v>
      </c>
      <c r="EH37" s="14"/>
      <c r="EJ37" s="14"/>
      <c r="EK37" s="14"/>
      <c r="EM37" s="14"/>
    </row>
    <row r="38" spans="1:143" s="15" customFormat="1" ht="20.25" customHeight="1">
      <c r="A38" s="21">
        <v>29</v>
      </c>
      <c r="B38" s="72" t="s">
        <v>84</v>
      </c>
      <c r="C38" s="38">
        <v>503.1</v>
      </c>
      <c r="D38" s="38"/>
      <c r="E38" s="25">
        <f t="shared" si="0"/>
        <v>16288.400000000001</v>
      </c>
      <c r="F38" s="33">
        <f t="shared" si="45"/>
        <v>1357.3666666666668</v>
      </c>
      <c r="G38" s="12">
        <f t="shared" si="46"/>
        <v>0</v>
      </c>
      <c r="H38" s="12">
        <f t="shared" si="47"/>
        <v>0</v>
      </c>
      <c r="I38" s="12">
        <f t="shared" si="48"/>
        <v>0</v>
      </c>
      <c r="J38" s="12">
        <f t="shared" si="1"/>
        <v>9554.2999999999993</v>
      </c>
      <c r="K38" s="33">
        <f t="shared" si="2"/>
        <v>796.19166666666661</v>
      </c>
      <c r="L38" s="12">
        <f t="shared" si="49"/>
        <v>0</v>
      </c>
      <c r="M38" s="12">
        <f t="shared" si="50"/>
        <v>0</v>
      </c>
      <c r="N38" s="12">
        <f t="shared" si="51"/>
        <v>0</v>
      </c>
      <c r="O38" s="12">
        <f t="shared" si="3"/>
        <v>4485</v>
      </c>
      <c r="P38" s="33">
        <f t="shared" si="4"/>
        <v>373.75</v>
      </c>
      <c r="Q38" s="12">
        <f t="shared" si="5"/>
        <v>0</v>
      </c>
      <c r="R38" s="12">
        <f t="shared" si="52"/>
        <v>0</v>
      </c>
      <c r="S38" s="11">
        <f t="shared" si="53"/>
        <v>0</v>
      </c>
      <c r="T38" s="47">
        <v>1485</v>
      </c>
      <c r="U38" s="33">
        <f t="shared" si="6"/>
        <v>123.75</v>
      </c>
      <c r="V38" s="47"/>
      <c r="W38" s="12">
        <f t="shared" si="54"/>
        <v>0</v>
      </c>
      <c r="X38" s="11">
        <f t="shared" si="55"/>
        <v>0</v>
      </c>
      <c r="Y38" s="47">
        <v>625.29999999999995</v>
      </c>
      <c r="Z38" s="33">
        <f t="shared" si="7"/>
        <v>52.108333333333327</v>
      </c>
      <c r="AA38" s="47"/>
      <c r="AB38" s="12">
        <f t="shared" si="56"/>
        <v>0</v>
      </c>
      <c r="AC38" s="11">
        <f t="shared" si="57"/>
        <v>0</v>
      </c>
      <c r="AD38" s="47">
        <v>3000</v>
      </c>
      <c r="AE38" s="33">
        <f t="shared" si="8"/>
        <v>250</v>
      </c>
      <c r="AF38" s="47"/>
      <c r="AG38" s="12">
        <f t="shared" si="58"/>
        <v>0</v>
      </c>
      <c r="AH38" s="11">
        <f t="shared" si="59"/>
        <v>0</v>
      </c>
      <c r="AI38" s="47">
        <v>44</v>
      </c>
      <c r="AJ38" s="33">
        <f t="shared" si="9"/>
        <v>3.6666666666666665</v>
      </c>
      <c r="AK38" s="47"/>
      <c r="AL38" s="12">
        <f t="shared" si="60"/>
        <v>0</v>
      </c>
      <c r="AM38" s="11">
        <f t="shared" si="61"/>
        <v>0</v>
      </c>
      <c r="AN38" s="47"/>
      <c r="AO38" s="33">
        <f t="shared" si="10"/>
        <v>0</v>
      </c>
      <c r="AP38" s="47"/>
      <c r="AQ38" s="12" t="e">
        <f t="shared" si="62"/>
        <v>#DIV/0!</v>
      </c>
      <c r="AR38" s="11" t="e">
        <f t="shared" si="63"/>
        <v>#DIV/0!</v>
      </c>
      <c r="AS38" s="38">
        <v>0</v>
      </c>
      <c r="AT38" s="33">
        <f t="shared" si="11"/>
        <v>0</v>
      </c>
      <c r="AU38" s="47">
        <v>0</v>
      </c>
      <c r="AV38" s="38">
        <v>0</v>
      </c>
      <c r="AW38" s="33">
        <f t="shared" si="12"/>
        <v>0</v>
      </c>
      <c r="AX38" s="47"/>
      <c r="AY38" s="48">
        <v>6734.1</v>
      </c>
      <c r="AZ38" s="33">
        <f t="shared" si="13"/>
        <v>561.17500000000007</v>
      </c>
      <c r="BA38" s="47"/>
      <c r="BB38" s="38">
        <v>0</v>
      </c>
      <c r="BC38" s="33">
        <f t="shared" si="14"/>
        <v>0</v>
      </c>
      <c r="BD38" s="13"/>
      <c r="BE38" s="42">
        <v>0</v>
      </c>
      <c r="BF38" s="33">
        <f t="shared" si="15"/>
        <v>0</v>
      </c>
      <c r="BG38" s="47"/>
      <c r="BH38" s="38">
        <v>0</v>
      </c>
      <c r="BI38" s="33">
        <f t="shared" si="16"/>
        <v>0</v>
      </c>
      <c r="BJ38" s="47">
        <v>0</v>
      </c>
      <c r="BK38" s="38">
        <v>0</v>
      </c>
      <c r="BL38" s="33">
        <f t="shared" si="17"/>
        <v>0</v>
      </c>
      <c r="BM38" s="47">
        <v>0</v>
      </c>
      <c r="BN38" s="12">
        <f t="shared" si="18"/>
        <v>3800</v>
      </c>
      <c r="BO38" s="33">
        <f t="shared" si="19"/>
        <v>316.66666666666669</v>
      </c>
      <c r="BP38" s="12">
        <f t="shared" si="20"/>
        <v>0</v>
      </c>
      <c r="BQ38" s="12">
        <f t="shared" si="64"/>
        <v>0</v>
      </c>
      <c r="BR38" s="11">
        <f t="shared" si="65"/>
        <v>0</v>
      </c>
      <c r="BS38" s="47">
        <v>3100</v>
      </c>
      <c r="BT38" s="33">
        <f t="shared" si="21"/>
        <v>258.33333333333331</v>
      </c>
      <c r="BU38" s="47"/>
      <c r="BV38" s="47">
        <v>700</v>
      </c>
      <c r="BW38" s="33">
        <f t="shared" si="22"/>
        <v>58.333333333333336</v>
      </c>
      <c r="BX38" s="47"/>
      <c r="BY38" s="42">
        <v>0</v>
      </c>
      <c r="BZ38" s="33">
        <f t="shared" si="23"/>
        <v>0</v>
      </c>
      <c r="CA38" s="47"/>
      <c r="CB38" s="47">
        <v>0</v>
      </c>
      <c r="CC38" s="33">
        <f t="shared" si="24"/>
        <v>0</v>
      </c>
      <c r="CD38" s="47"/>
      <c r="CE38" s="11"/>
      <c r="CF38" s="33">
        <f t="shared" si="25"/>
        <v>0</v>
      </c>
      <c r="CG38" s="47">
        <v>0</v>
      </c>
      <c r="CH38" s="42">
        <v>0</v>
      </c>
      <c r="CI38" s="33">
        <f t="shared" si="26"/>
        <v>0</v>
      </c>
      <c r="CJ38" s="47"/>
      <c r="CK38" s="38">
        <v>0</v>
      </c>
      <c r="CL38" s="33">
        <f t="shared" si="27"/>
        <v>0</v>
      </c>
      <c r="CM38" s="47"/>
      <c r="CN38" s="47">
        <v>600</v>
      </c>
      <c r="CO38" s="33">
        <f t="shared" si="28"/>
        <v>50</v>
      </c>
      <c r="CP38" s="47"/>
      <c r="CQ38" s="47">
        <v>600</v>
      </c>
      <c r="CR38" s="33">
        <f t="shared" si="29"/>
        <v>50</v>
      </c>
      <c r="CS38" s="47"/>
      <c r="CT38" s="38">
        <v>0</v>
      </c>
      <c r="CU38" s="33">
        <f t="shared" si="30"/>
        <v>0</v>
      </c>
      <c r="CV38" s="47"/>
      <c r="CW38" s="42">
        <v>0</v>
      </c>
      <c r="CX38" s="33">
        <f t="shared" si="31"/>
        <v>0</v>
      </c>
      <c r="CY38" s="47"/>
      <c r="CZ38" s="42">
        <v>0</v>
      </c>
      <c r="DA38" s="33">
        <f t="shared" si="32"/>
        <v>0</v>
      </c>
      <c r="DB38" s="47"/>
      <c r="DC38" s="47">
        <v>0</v>
      </c>
      <c r="DD38" s="33">
        <f t="shared" si="33"/>
        <v>0</v>
      </c>
      <c r="DE38" s="47"/>
      <c r="DF38" s="47"/>
      <c r="DG38" s="12">
        <f t="shared" si="34"/>
        <v>16288.400000000001</v>
      </c>
      <c r="DH38" s="33">
        <f t="shared" si="35"/>
        <v>1357.3666666666668</v>
      </c>
      <c r="DI38" s="12">
        <f t="shared" si="36"/>
        <v>0</v>
      </c>
      <c r="DJ38" s="42">
        <v>0</v>
      </c>
      <c r="DK38" s="33">
        <f t="shared" si="37"/>
        <v>0</v>
      </c>
      <c r="DL38" s="47">
        <v>0</v>
      </c>
      <c r="DM38" s="47">
        <v>0</v>
      </c>
      <c r="DN38" s="33">
        <f t="shared" si="38"/>
        <v>0</v>
      </c>
      <c r="DO38" s="47"/>
      <c r="DP38" s="42">
        <v>0</v>
      </c>
      <c r="DQ38" s="33">
        <f t="shared" si="39"/>
        <v>0</v>
      </c>
      <c r="DR38" s="47">
        <v>0</v>
      </c>
      <c r="DS38" s="47">
        <v>0</v>
      </c>
      <c r="DT38" s="33">
        <f t="shared" si="40"/>
        <v>0</v>
      </c>
      <c r="DU38" s="47"/>
      <c r="DV38" s="42">
        <v>0</v>
      </c>
      <c r="DW38" s="33">
        <f t="shared" si="41"/>
        <v>0</v>
      </c>
      <c r="DX38" s="47">
        <v>0</v>
      </c>
      <c r="DY38" s="47">
        <v>1000</v>
      </c>
      <c r="DZ38" s="33">
        <f t="shared" si="42"/>
        <v>83.333333333333329</v>
      </c>
      <c r="EA38" s="47"/>
      <c r="EB38" s="47"/>
      <c r="EC38" s="12">
        <f t="shared" si="43"/>
        <v>1000</v>
      </c>
      <c r="ED38" s="33">
        <f t="shared" si="44"/>
        <v>83.333333333333329</v>
      </c>
      <c r="EE38" s="12"/>
      <c r="EF38" s="14">
        <f t="shared" si="66"/>
        <v>0</v>
      </c>
      <c r="EH38" s="14"/>
      <c r="EJ38" s="14"/>
      <c r="EK38" s="14"/>
      <c r="EM38" s="14"/>
    </row>
    <row r="39" spans="1:143" s="15" customFormat="1" ht="20.25" customHeight="1">
      <c r="A39" s="21">
        <v>30</v>
      </c>
      <c r="B39" s="72" t="s">
        <v>85</v>
      </c>
      <c r="C39" s="38">
        <v>0</v>
      </c>
      <c r="D39" s="38"/>
      <c r="E39" s="25">
        <f t="shared" si="0"/>
        <v>72072</v>
      </c>
      <c r="F39" s="33">
        <f t="shared" si="45"/>
        <v>6006</v>
      </c>
      <c r="G39" s="12">
        <f t="shared" si="46"/>
        <v>0</v>
      </c>
      <c r="H39" s="12">
        <f t="shared" si="47"/>
        <v>0</v>
      </c>
      <c r="I39" s="12">
        <f t="shared" si="48"/>
        <v>0</v>
      </c>
      <c r="J39" s="12">
        <f t="shared" si="1"/>
        <v>41460.400000000001</v>
      </c>
      <c r="K39" s="33">
        <f t="shared" si="2"/>
        <v>3455.0333333333333</v>
      </c>
      <c r="L39" s="12">
        <f t="shared" si="49"/>
        <v>0</v>
      </c>
      <c r="M39" s="12">
        <f t="shared" si="50"/>
        <v>0</v>
      </c>
      <c r="N39" s="12">
        <f t="shared" si="51"/>
        <v>0</v>
      </c>
      <c r="O39" s="12">
        <f t="shared" si="3"/>
        <v>17300.400000000001</v>
      </c>
      <c r="P39" s="33">
        <f t="shared" si="4"/>
        <v>1441.7</v>
      </c>
      <c r="Q39" s="12">
        <f t="shared" si="5"/>
        <v>0</v>
      </c>
      <c r="R39" s="12">
        <f t="shared" si="52"/>
        <v>0</v>
      </c>
      <c r="S39" s="11">
        <f t="shared" si="53"/>
        <v>0</v>
      </c>
      <c r="T39" s="47">
        <v>4000</v>
      </c>
      <c r="U39" s="33">
        <f t="shared" si="6"/>
        <v>333.33333333333331</v>
      </c>
      <c r="V39" s="47"/>
      <c r="W39" s="12">
        <f t="shared" si="54"/>
        <v>0</v>
      </c>
      <c r="X39" s="11">
        <f t="shared" si="55"/>
        <v>0</v>
      </c>
      <c r="Y39" s="47">
        <v>14000</v>
      </c>
      <c r="Z39" s="33">
        <f t="shared" si="7"/>
        <v>1166.6666666666667</v>
      </c>
      <c r="AA39" s="47"/>
      <c r="AB39" s="12">
        <f t="shared" si="56"/>
        <v>0</v>
      </c>
      <c r="AC39" s="11">
        <f t="shared" si="57"/>
        <v>0</v>
      </c>
      <c r="AD39" s="47">
        <v>13300.4</v>
      </c>
      <c r="AE39" s="33">
        <f t="shared" si="8"/>
        <v>1108.3666666666666</v>
      </c>
      <c r="AF39" s="47"/>
      <c r="AG39" s="12">
        <f t="shared" si="58"/>
        <v>0</v>
      </c>
      <c r="AH39" s="11">
        <f t="shared" si="59"/>
        <v>0</v>
      </c>
      <c r="AI39" s="47">
        <v>600</v>
      </c>
      <c r="AJ39" s="33">
        <f t="shared" si="9"/>
        <v>50</v>
      </c>
      <c r="AK39" s="47"/>
      <c r="AL39" s="12">
        <f t="shared" si="60"/>
        <v>0</v>
      </c>
      <c r="AM39" s="11">
        <f t="shared" si="61"/>
        <v>0</v>
      </c>
      <c r="AN39" s="47"/>
      <c r="AO39" s="33">
        <f t="shared" si="10"/>
        <v>0</v>
      </c>
      <c r="AP39" s="47"/>
      <c r="AQ39" s="12" t="e">
        <f t="shared" si="62"/>
        <v>#DIV/0!</v>
      </c>
      <c r="AR39" s="11" t="e">
        <f t="shared" si="63"/>
        <v>#DIV/0!</v>
      </c>
      <c r="AS39" s="38">
        <v>0</v>
      </c>
      <c r="AT39" s="33">
        <f t="shared" si="11"/>
        <v>0</v>
      </c>
      <c r="AU39" s="47">
        <v>0</v>
      </c>
      <c r="AV39" s="38">
        <v>0</v>
      </c>
      <c r="AW39" s="33">
        <f t="shared" si="12"/>
        <v>0</v>
      </c>
      <c r="AX39" s="47"/>
      <c r="AY39" s="48">
        <v>30611.599999999999</v>
      </c>
      <c r="AZ39" s="33">
        <f t="shared" si="13"/>
        <v>2550.9666666666667</v>
      </c>
      <c r="BA39" s="47"/>
      <c r="BB39" s="38">
        <v>0</v>
      </c>
      <c r="BC39" s="33">
        <f t="shared" si="14"/>
        <v>0</v>
      </c>
      <c r="BD39" s="13"/>
      <c r="BE39" s="42">
        <v>0</v>
      </c>
      <c r="BF39" s="33">
        <f t="shared" si="15"/>
        <v>0</v>
      </c>
      <c r="BG39" s="47"/>
      <c r="BH39" s="38">
        <v>0</v>
      </c>
      <c r="BI39" s="33">
        <f t="shared" si="16"/>
        <v>0</v>
      </c>
      <c r="BJ39" s="47">
        <v>0</v>
      </c>
      <c r="BK39" s="38">
        <v>0</v>
      </c>
      <c r="BL39" s="33">
        <f t="shared" si="17"/>
        <v>0</v>
      </c>
      <c r="BM39" s="47">
        <v>0</v>
      </c>
      <c r="BN39" s="12">
        <f t="shared" si="18"/>
        <v>1500</v>
      </c>
      <c r="BO39" s="33">
        <f t="shared" si="19"/>
        <v>125</v>
      </c>
      <c r="BP39" s="12">
        <f t="shared" si="20"/>
        <v>0</v>
      </c>
      <c r="BQ39" s="12">
        <f t="shared" si="64"/>
        <v>0</v>
      </c>
      <c r="BR39" s="11">
        <f t="shared" si="65"/>
        <v>0</v>
      </c>
      <c r="BS39" s="47">
        <v>1500</v>
      </c>
      <c r="BT39" s="33">
        <f t="shared" si="21"/>
        <v>125</v>
      </c>
      <c r="BU39" s="47"/>
      <c r="BV39" s="47">
        <v>0</v>
      </c>
      <c r="BW39" s="33">
        <f t="shared" si="22"/>
        <v>0</v>
      </c>
      <c r="BX39" s="47"/>
      <c r="BY39" s="42">
        <v>0</v>
      </c>
      <c r="BZ39" s="33">
        <f t="shared" si="23"/>
        <v>0</v>
      </c>
      <c r="CA39" s="47"/>
      <c r="CB39" s="47">
        <v>0</v>
      </c>
      <c r="CC39" s="33">
        <f t="shared" si="24"/>
        <v>0</v>
      </c>
      <c r="CD39" s="47"/>
      <c r="CE39" s="11"/>
      <c r="CF39" s="33">
        <f t="shared" si="25"/>
        <v>0</v>
      </c>
      <c r="CG39" s="47">
        <v>0</v>
      </c>
      <c r="CH39" s="42">
        <v>0</v>
      </c>
      <c r="CI39" s="33">
        <f t="shared" si="26"/>
        <v>0</v>
      </c>
      <c r="CJ39" s="47"/>
      <c r="CK39" s="38">
        <v>0</v>
      </c>
      <c r="CL39" s="33">
        <f t="shared" si="27"/>
        <v>0</v>
      </c>
      <c r="CM39" s="47"/>
      <c r="CN39" s="47">
        <v>7980</v>
      </c>
      <c r="CO39" s="33">
        <f t="shared" si="28"/>
        <v>665</v>
      </c>
      <c r="CP39" s="47"/>
      <c r="CQ39" s="47">
        <v>1100</v>
      </c>
      <c r="CR39" s="33">
        <f t="shared" si="29"/>
        <v>91.666666666666671</v>
      </c>
      <c r="CS39" s="47"/>
      <c r="CT39" s="38">
        <v>0</v>
      </c>
      <c r="CU39" s="33">
        <f t="shared" si="30"/>
        <v>0</v>
      </c>
      <c r="CV39" s="47"/>
      <c r="CW39" s="42">
        <v>80</v>
      </c>
      <c r="CX39" s="33">
        <f t="shared" si="31"/>
        <v>6.666666666666667</v>
      </c>
      <c r="CY39" s="47"/>
      <c r="CZ39" s="42">
        <v>0</v>
      </c>
      <c r="DA39" s="33">
        <f t="shared" si="32"/>
        <v>0</v>
      </c>
      <c r="DB39" s="47"/>
      <c r="DC39" s="47">
        <v>0</v>
      </c>
      <c r="DD39" s="33">
        <f t="shared" si="33"/>
        <v>0</v>
      </c>
      <c r="DE39" s="47"/>
      <c r="DF39" s="47"/>
      <c r="DG39" s="12">
        <f t="shared" si="34"/>
        <v>72072</v>
      </c>
      <c r="DH39" s="33">
        <f t="shared" si="35"/>
        <v>6006</v>
      </c>
      <c r="DI39" s="12">
        <f t="shared" si="36"/>
        <v>0</v>
      </c>
      <c r="DJ39" s="42">
        <v>0</v>
      </c>
      <c r="DK39" s="33">
        <f t="shared" si="37"/>
        <v>0</v>
      </c>
      <c r="DL39" s="47">
        <v>0</v>
      </c>
      <c r="DM39" s="47">
        <v>0</v>
      </c>
      <c r="DN39" s="33">
        <f t="shared" si="38"/>
        <v>0</v>
      </c>
      <c r="DO39" s="47"/>
      <c r="DP39" s="42">
        <v>0</v>
      </c>
      <c r="DQ39" s="33">
        <f t="shared" si="39"/>
        <v>0</v>
      </c>
      <c r="DR39" s="47">
        <v>0</v>
      </c>
      <c r="DS39" s="47">
        <v>0</v>
      </c>
      <c r="DT39" s="33">
        <f t="shared" si="40"/>
        <v>0</v>
      </c>
      <c r="DU39" s="47"/>
      <c r="DV39" s="42">
        <v>0</v>
      </c>
      <c r="DW39" s="33">
        <f t="shared" si="41"/>
        <v>0</v>
      </c>
      <c r="DX39" s="47">
        <v>0</v>
      </c>
      <c r="DY39" s="47">
        <v>3605</v>
      </c>
      <c r="DZ39" s="33">
        <f t="shared" si="42"/>
        <v>300.41666666666669</v>
      </c>
      <c r="EA39" s="47"/>
      <c r="EB39" s="47"/>
      <c r="EC39" s="12">
        <f t="shared" si="43"/>
        <v>3605</v>
      </c>
      <c r="ED39" s="33">
        <f t="shared" si="44"/>
        <v>300.41666666666669</v>
      </c>
      <c r="EE39" s="12"/>
      <c r="EF39" s="14">
        <f t="shared" si="66"/>
        <v>0</v>
      </c>
      <c r="EH39" s="14"/>
      <c r="EJ39" s="14"/>
      <c r="EK39" s="14"/>
      <c r="EM39" s="14"/>
    </row>
    <row r="40" spans="1:143" s="15" customFormat="1" ht="20.25" customHeight="1">
      <c r="A40" s="21">
        <v>31</v>
      </c>
      <c r="B40" s="40" t="s">
        <v>86</v>
      </c>
      <c r="C40" s="38"/>
      <c r="D40" s="38"/>
      <c r="E40" s="25">
        <f t="shared" si="0"/>
        <v>793033</v>
      </c>
      <c r="F40" s="33">
        <f t="shared" si="45"/>
        <v>66086.083333333328</v>
      </c>
      <c r="G40" s="12">
        <f t="shared" si="46"/>
        <v>0</v>
      </c>
      <c r="H40" s="12">
        <f t="shared" si="47"/>
        <v>0</v>
      </c>
      <c r="I40" s="12">
        <f t="shared" si="48"/>
        <v>0</v>
      </c>
      <c r="J40" s="12">
        <f t="shared" si="1"/>
        <v>225500</v>
      </c>
      <c r="K40" s="33">
        <f t="shared" si="2"/>
        <v>18791.666666666668</v>
      </c>
      <c r="L40" s="12">
        <f t="shared" si="49"/>
        <v>0</v>
      </c>
      <c r="M40" s="12">
        <f t="shared" si="50"/>
        <v>0</v>
      </c>
      <c r="N40" s="12">
        <f t="shared" si="51"/>
        <v>0</v>
      </c>
      <c r="O40" s="12">
        <f t="shared" si="3"/>
        <v>81600</v>
      </c>
      <c r="P40" s="33">
        <f t="shared" si="4"/>
        <v>6800</v>
      </c>
      <c r="Q40" s="12">
        <f t="shared" si="5"/>
        <v>0</v>
      </c>
      <c r="R40" s="12">
        <f t="shared" si="52"/>
        <v>0</v>
      </c>
      <c r="S40" s="11">
        <f t="shared" si="53"/>
        <v>0</v>
      </c>
      <c r="T40" s="47">
        <v>9168</v>
      </c>
      <c r="U40" s="33">
        <f t="shared" si="6"/>
        <v>764</v>
      </c>
      <c r="V40" s="47"/>
      <c r="W40" s="12">
        <f t="shared" si="54"/>
        <v>0</v>
      </c>
      <c r="X40" s="11">
        <f t="shared" si="55"/>
        <v>0</v>
      </c>
      <c r="Y40" s="47">
        <v>60100</v>
      </c>
      <c r="Z40" s="33">
        <f t="shared" si="7"/>
        <v>5008.333333333333</v>
      </c>
      <c r="AA40" s="47"/>
      <c r="AB40" s="12">
        <f t="shared" si="56"/>
        <v>0</v>
      </c>
      <c r="AC40" s="11">
        <f t="shared" si="57"/>
        <v>0</v>
      </c>
      <c r="AD40" s="47">
        <v>72432</v>
      </c>
      <c r="AE40" s="33">
        <f t="shared" si="8"/>
        <v>6036</v>
      </c>
      <c r="AF40" s="47"/>
      <c r="AG40" s="12">
        <f t="shared" si="58"/>
        <v>0</v>
      </c>
      <c r="AH40" s="11">
        <f t="shared" si="59"/>
        <v>0</v>
      </c>
      <c r="AI40" s="47">
        <v>7870</v>
      </c>
      <c r="AJ40" s="33">
        <f t="shared" si="9"/>
        <v>655.83333333333337</v>
      </c>
      <c r="AK40" s="47"/>
      <c r="AL40" s="12">
        <f t="shared" si="60"/>
        <v>0</v>
      </c>
      <c r="AM40" s="11">
        <f t="shared" si="61"/>
        <v>0</v>
      </c>
      <c r="AN40" s="47">
        <v>2400</v>
      </c>
      <c r="AO40" s="33">
        <f t="shared" si="10"/>
        <v>200</v>
      </c>
      <c r="AP40" s="47"/>
      <c r="AQ40" s="12">
        <f t="shared" si="62"/>
        <v>0</v>
      </c>
      <c r="AR40" s="11">
        <f t="shared" si="63"/>
        <v>0</v>
      </c>
      <c r="AS40" s="38">
        <v>0</v>
      </c>
      <c r="AT40" s="33">
        <f t="shared" si="11"/>
        <v>0</v>
      </c>
      <c r="AU40" s="47">
        <v>0</v>
      </c>
      <c r="AV40" s="38">
        <v>0</v>
      </c>
      <c r="AW40" s="33">
        <f t="shared" si="12"/>
        <v>0</v>
      </c>
      <c r="AX40" s="47"/>
      <c r="AY40" s="48">
        <v>557479.5</v>
      </c>
      <c r="AZ40" s="33">
        <f t="shared" si="13"/>
        <v>46456.625</v>
      </c>
      <c r="BA40" s="47"/>
      <c r="BB40" s="38">
        <v>0</v>
      </c>
      <c r="BC40" s="33">
        <f t="shared" si="14"/>
        <v>0</v>
      </c>
      <c r="BD40" s="13"/>
      <c r="BE40" s="42">
        <v>4200.7</v>
      </c>
      <c r="BF40" s="33">
        <f t="shared" si="15"/>
        <v>350.05833333333334</v>
      </c>
      <c r="BG40" s="47"/>
      <c r="BH40" s="38">
        <v>0</v>
      </c>
      <c r="BI40" s="33">
        <f t="shared" si="16"/>
        <v>0</v>
      </c>
      <c r="BJ40" s="47">
        <v>0</v>
      </c>
      <c r="BK40" s="38">
        <v>0</v>
      </c>
      <c r="BL40" s="33">
        <f t="shared" si="17"/>
        <v>0</v>
      </c>
      <c r="BM40" s="47">
        <v>0</v>
      </c>
      <c r="BN40" s="12">
        <f t="shared" si="18"/>
        <v>18630</v>
      </c>
      <c r="BO40" s="33">
        <f t="shared" si="19"/>
        <v>1552.5</v>
      </c>
      <c r="BP40" s="12">
        <f t="shared" si="20"/>
        <v>0</v>
      </c>
      <c r="BQ40" s="12">
        <f t="shared" si="64"/>
        <v>0</v>
      </c>
      <c r="BR40" s="11">
        <f t="shared" si="65"/>
        <v>0</v>
      </c>
      <c r="BS40" s="47">
        <v>16030</v>
      </c>
      <c r="BT40" s="33">
        <f t="shared" si="21"/>
        <v>1335.8333333333333</v>
      </c>
      <c r="BU40" s="47"/>
      <c r="BV40" s="47">
        <v>350</v>
      </c>
      <c r="BW40" s="33">
        <f t="shared" si="22"/>
        <v>29.166666666666668</v>
      </c>
      <c r="BX40" s="47"/>
      <c r="BY40" s="42">
        <v>1600</v>
      </c>
      <c r="BZ40" s="33">
        <f t="shared" si="23"/>
        <v>133.33333333333334</v>
      </c>
      <c r="CA40" s="47"/>
      <c r="CB40" s="47">
        <v>650</v>
      </c>
      <c r="CC40" s="33">
        <f t="shared" si="24"/>
        <v>54.166666666666664</v>
      </c>
      <c r="CD40" s="47"/>
      <c r="CE40" s="11"/>
      <c r="CF40" s="33">
        <f t="shared" si="25"/>
        <v>0</v>
      </c>
      <c r="CG40" s="50">
        <v>0</v>
      </c>
      <c r="CH40" s="42">
        <v>5852.8</v>
      </c>
      <c r="CI40" s="33">
        <f t="shared" si="26"/>
        <v>487.73333333333335</v>
      </c>
      <c r="CJ40" s="47"/>
      <c r="CK40" s="38">
        <v>14700</v>
      </c>
      <c r="CL40" s="33">
        <f t="shared" si="27"/>
        <v>1225</v>
      </c>
      <c r="CM40" s="47"/>
      <c r="CN40" s="47">
        <v>31500</v>
      </c>
      <c r="CO40" s="33">
        <f t="shared" si="28"/>
        <v>2625</v>
      </c>
      <c r="CP40" s="47"/>
      <c r="CQ40" s="47">
        <v>20800</v>
      </c>
      <c r="CR40" s="33">
        <f t="shared" si="29"/>
        <v>1733.3333333333333</v>
      </c>
      <c r="CS40" s="47"/>
      <c r="CT40" s="38">
        <v>0</v>
      </c>
      <c r="CU40" s="33">
        <f t="shared" si="30"/>
        <v>0</v>
      </c>
      <c r="CV40" s="47"/>
      <c r="CW40" s="42">
        <v>500</v>
      </c>
      <c r="CX40" s="33">
        <f t="shared" si="31"/>
        <v>41.666666666666664</v>
      </c>
      <c r="CY40" s="47"/>
      <c r="CZ40" s="42">
        <v>0</v>
      </c>
      <c r="DA40" s="33">
        <f t="shared" si="32"/>
        <v>0</v>
      </c>
      <c r="DB40" s="47"/>
      <c r="DC40" s="47">
        <v>8200</v>
      </c>
      <c r="DD40" s="33">
        <f t="shared" si="33"/>
        <v>683.33333333333337</v>
      </c>
      <c r="DE40" s="47"/>
      <c r="DF40" s="47"/>
      <c r="DG40" s="12">
        <f t="shared" si="34"/>
        <v>793033</v>
      </c>
      <c r="DH40" s="33">
        <f t="shared" si="35"/>
        <v>66086.083333333328</v>
      </c>
      <c r="DI40" s="12">
        <f t="shared" si="36"/>
        <v>0</v>
      </c>
      <c r="DJ40" s="42">
        <v>0</v>
      </c>
      <c r="DK40" s="33">
        <f t="shared" si="37"/>
        <v>0</v>
      </c>
      <c r="DL40" s="47">
        <v>0</v>
      </c>
      <c r="DM40" s="47">
        <v>0</v>
      </c>
      <c r="DN40" s="33">
        <f t="shared" si="38"/>
        <v>0</v>
      </c>
      <c r="DO40" s="47"/>
      <c r="DP40" s="42">
        <v>0</v>
      </c>
      <c r="DQ40" s="33">
        <f t="shared" si="39"/>
        <v>0</v>
      </c>
      <c r="DR40" s="47">
        <v>0</v>
      </c>
      <c r="DS40" s="47">
        <v>0</v>
      </c>
      <c r="DT40" s="33">
        <f t="shared" si="40"/>
        <v>0</v>
      </c>
      <c r="DU40" s="47"/>
      <c r="DV40" s="42">
        <v>0</v>
      </c>
      <c r="DW40" s="33">
        <f t="shared" si="41"/>
        <v>0</v>
      </c>
      <c r="DX40" s="47">
        <v>0</v>
      </c>
      <c r="DY40" s="47">
        <v>70663.399999999994</v>
      </c>
      <c r="DZ40" s="33">
        <f t="shared" si="42"/>
        <v>5888.6166666666659</v>
      </c>
      <c r="EA40" s="47"/>
      <c r="EB40" s="47"/>
      <c r="EC40" s="12">
        <f t="shared" si="43"/>
        <v>70663.399999999994</v>
      </c>
      <c r="ED40" s="33">
        <f t="shared" si="44"/>
        <v>5888.6166666666659</v>
      </c>
      <c r="EE40" s="12"/>
      <c r="EF40" s="14">
        <f t="shared" si="66"/>
        <v>0</v>
      </c>
      <c r="EH40" s="14"/>
      <c r="EJ40" s="14"/>
      <c r="EK40" s="14"/>
      <c r="EM40" s="14"/>
    </row>
    <row r="41" spans="1:143" s="15" customFormat="1" ht="20.25" customHeight="1">
      <c r="A41" s="21">
        <v>32</v>
      </c>
      <c r="B41" s="40" t="s">
        <v>87</v>
      </c>
      <c r="C41" s="38"/>
      <c r="D41" s="38"/>
      <c r="E41" s="25">
        <f t="shared" si="0"/>
        <v>144894.39999999999</v>
      </c>
      <c r="F41" s="33">
        <f t="shared" si="45"/>
        <v>12074.533333333333</v>
      </c>
      <c r="G41" s="12">
        <f t="shared" si="46"/>
        <v>0</v>
      </c>
      <c r="H41" s="12">
        <f t="shared" si="47"/>
        <v>0</v>
      </c>
      <c r="I41" s="12">
        <f t="shared" si="48"/>
        <v>0</v>
      </c>
      <c r="J41" s="12">
        <f t="shared" si="1"/>
        <v>41413.9</v>
      </c>
      <c r="K41" s="33">
        <f t="shared" si="2"/>
        <v>3451.1583333333333</v>
      </c>
      <c r="L41" s="12">
        <f t="shared" si="49"/>
        <v>0</v>
      </c>
      <c r="M41" s="12">
        <f t="shared" si="50"/>
        <v>0</v>
      </c>
      <c r="N41" s="12">
        <f t="shared" si="51"/>
        <v>0</v>
      </c>
      <c r="O41" s="12">
        <f t="shared" si="3"/>
        <v>7898.7</v>
      </c>
      <c r="P41" s="33">
        <f t="shared" si="4"/>
        <v>658.22500000000002</v>
      </c>
      <c r="Q41" s="12">
        <f t="shared" si="5"/>
        <v>0</v>
      </c>
      <c r="R41" s="12">
        <f t="shared" si="52"/>
        <v>0</v>
      </c>
      <c r="S41" s="11">
        <f t="shared" si="53"/>
        <v>0</v>
      </c>
      <c r="T41" s="47">
        <v>144.80000000000001</v>
      </c>
      <c r="U41" s="33">
        <f t="shared" si="6"/>
        <v>12.066666666666668</v>
      </c>
      <c r="V41" s="47"/>
      <c r="W41" s="12">
        <f t="shared" si="54"/>
        <v>0</v>
      </c>
      <c r="X41" s="11">
        <f t="shared" si="55"/>
        <v>0</v>
      </c>
      <c r="Y41" s="47">
        <v>20933.099999999999</v>
      </c>
      <c r="Z41" s="33">
        <f t="shared" si="7"/>
        <v>1744.425</v>
      </c>
      <c r="AA41" s="47"/>
      <c r="AB41" s="12">
        <f t="shared" si="56"/>
        <v>0</v>
      </c>
      <c r="AC41" s="11">
        <f t="shared" si="57"/>
        <v>0</v>
      </c>
      <c r="AD41" s="47">
        <v>7753.9</v>
      </c>
      <c r="AE41" s="33">
        <f t="shared" si="8"/>
        <v>646.1583333333333</v>
      </c>
      <c r="AF41" s="47"/>
      <c r="AG41" s="12">
        <f t="shared" si="58"/>
        <v>0</v>
      </c>
      <c r="AH41" s="11">
        <f t="shared" si="59"/>
        <v>0</v>
      </c>
      <c r="AI41" s="47">
        <v>604</v>
      </c>
      <c r="AJ41" s="33">
        <f t="shared" si="9"/>
        <v>50.333333333333336</v>
      </c>
      <c r="AK41" s="47"/>
      <c r="AL41" s="12">
        <f t="shared" si="60"/>
        <v>0</v>
      </c>
      <c r="AM41" s="11">
        <f t="shared" si="61"/>
        <v>0</v>
      </c>
      <c r="AN41" s="47"/>
      <c r="AO41" s="33">
        <f t="shared" si="10"/>
        <v>0</v>
      </c>
      <c r="AP41" s="47"/>
      <c r="AQ41" s="12" t="e">
        <f t="shared" si="62"/>
        <v>#DIV/0!</v>
      </c>
      <c r="AR41" s="11" t="e">
        <f t="shared" si="63"/>
        <v>#DIV/0!</v>
      </c>
      <c r="AS41" s="38">
        <v>0</v>
      </c>
      <c r="AT41" s="33">
        <f t="shared" si="11"/>
        <v>0</v>
      </c>
      <c r="AU41" s="47">
        <v>0</v>
      </c>
      <c r="AV41" s="38">
        <v>0</v>
      </c>
      <c r="AW41" s="33">
        <f t="shared" si="12"/>
        <v>0</v>
      </c>
      <c r="AX41" s="47"/>
      <c r="AY41" s="48">
        <v>103480.5</v>
      </c>
      <c r="AZ41" s="33">
        <f t="shared" si="13"/>
        <v>8623.375</v>
      </c>
      <c r="BA41" s="47"/>
      <c r="BB41" s="38">
        <v>0</v>
      </c>
      <c r="BC41" s="33">
        <f t="shared" si="14"/>
        <v>0</v>
      </c>
      <c r="BD41" s="13"/>
      <c r="BE41" s="42">
        <v>0</v>
      </c>
      <c r="BF41" s="33">
        <f t="shared" si="15"/>
        <v>0</v>
      </c>
      <c r="BG41" s="47"/>
      <c r="BH41" s="38">
        <v>0</v>
      </c>
      <c r="BI41" s="33">
        <f t="shared" si="16"/>
        <v>0</v>
      </c>
      <c r="BJ41" s="47">
        <v>0</v>
      </c>
      <c r="BK41" s="38">
        <v>0</v>
      </c>
      <c r="BL41" s="33">
        <f t="shared" si="17"/>
        <v>0</v>
      </c>
      <c r="BM41" s="47">
        <v>0</v>
      </c>
      <c r="BN41" s="12">
        <f t="shared" si="18"/>
        <v>9701.7000000000007</v>
      </c>
      <c r="BO41" s="33">
        <f t="shared" si="19"/>
        <v>808.47500000000002</v>
      </c>
      <c r="BP41" s="12">
        <f t="shared" si="20"/>
        <v>0</v>
      </c>
      <c r="BQ41" s="12">
        <f t="shared" si="64"/>
        <v>0</v>
      </c>
      <c r="BR41" s="11">
        <f t="shared" si="65"/>
        <v>0</v>
      </c>
      <c r="BS41" s="47">
        <v>8321.7000000000007</v>
      </c>
      <c r="BT41" s="33">
        <f t="shared" si="21"/>
        <v>693.47500000000002</v>
      </c>
      <c r="BU41" s="47"/>
      <c r="BV41" s="47">
        <v>1380</v>
      </c>
      <c r="BW41" s="33">
        <f t="shared" si="22"/>
        <v>115</v>
      </c>
      <c r="BX41" s="47"/>
      <c r="BY41" s="42">
        <v>0</v>
      </c>
      <c r="BZ41" s="33">
        <f t="shared" si="23"/>
        <v>0</v>
      </c>
      <c r="CA41" s="47"/>
      <c r="CB41" s="47">
        <v>0</v>
      </c>
      <c r="CC41" s="33">
        <f t="shared" si="24"/>
        <v>0</v>
      </c>
      <c r="CD41" s="47"/>
      <c r="CE41" s="11"/>
      <c r="CF41" s="33">
        <f t="shared" si="25"/>
        <v>0</v>
      </c>
      <c r="CG41" s="47">
        <v>0</v>
      </c>
      <c r="CH41" s="42">
        <v>0</v>
      </c>
      <c r="CI41" s="33">
        <f t="shared" si="26"/>
        <v>0</v>
      </c>
      <c r="CJ41" s="47"/>
      <c r="CK41" s="38">
        <v>0</v>
      </c>
      <c r="CL41" s="33">
        <f t="shared" si="27"/>
        <v>0</v>
      </c>
      <c r="CM41" s="47"/>
      <c r="CN41" s="47">
        <v>2276.4</v>
      </c>
      <c r="CO41" s="33">
        <f t="shared" si="28"/>
        <v>189.70000000000002</v>
      </c>
      <c r="CP41" s="47"/>
      <c r="CQ41" s="47">
        <v>1826.4</v>
      </c>
      <c r="CR41" s="33">
        <f t="shared" si="29"/>
        <v>152.20000000000002</v>
      </c>
      <c r="CS41" s="47"/>
      <c r="CT41" s="38">
        <v>0</v>
      </c>
      <c r="CU41" s="33">
        <f t="shared" si="30"/>
        <v>0</v>
      </c>
      <c r="CV41" s="47"/>
      <c r="CW41" s="42">
        <v>0</v>
      </c>
      <c r="CX41" s="33">
        <f t="shared" si="31"/>
        <v>0</v>
      </c>
      <c r="CY41" s="47"/>
      <c r="CZ41" s="42">
        <v>0</v>
      </c>
      <c r="DA41" s="33">
        <f t="shared" si="32"/>
        <v>0</v>
      </c>
      <c r="DB41" s="47"/>
      <c r="DC41" s="47">
        <v>0</v>
      </c>
      <c r="DD41" s="33">
        <f t="shared" si="33"/>
        <v>0</v>
      </c>
      <c r="DE41" s="47"/>
      <c r="DF41" s="47"/>
      <c r="DG41" s="12">
        <f t="shared" si="34"/>
        <v>144894.39999999999</v>
      </c>
      <c r="DH41" s="33">
        <f t="shared" si="35"/>
        <v>12074.533333333333</v>
      </c>
      <c r="DI41" s="12">
        <f t="shared" si="36"/>
        <v>0</v>
      </c>
      <c r="DJ41" s="42">
        <v>0</v>
      </c>
      <c r="DK41" s="33">
        <f t="shared" si="37"/>
        <v>0</v>
      </c>
      <c r="DL41" s="47">
        <v>0</v>
      </c>
      <c r="DM41" s="47">
        <v>0</v>
      </c>
      <c r="DN41" s="33">
        <f t="shared" si="38"/>
        <v>0</v>
      </c>
      <c r="DO41" s="47"/>
      <c r="DP41" s="42">
        <v>0</v>
      </c>
      <c r="DQ41" s="33">
        <f t="shared" si="39"/>
        <v>0</v>
      </c>
      <c r="DR41" s="47">
        <v>0</v>
      </c>
      <c r="DS41" s="47">
        <v>0</v>
      </c>
      <c r="DT41" s="33">
        <f t="shared" si="40"/>
        <v>0</v>
      </c>
      <c r="DU41" s="47"/>
      <c r="DV41" s="42">
        <v>0</v>
      </c>
      <c r="DW41" s="33">
        <f t="shared" si="41"/>
        <v>0</v>
      </c>
      <c r="DX41" s="47">
        <v>0</v>
      </c>
      <c r="DY41" s="47">
        <v>6500</v>
      </c>
      <c r="DZ41" s="33">
        <f t="shared" si="42"/>
        <v>541.66666666666663</v>
      </c>
      <c r="EA41" s="47"/>
      <c r="EB41" s="47"/>
      <c r="EC41" s="12">
        <f t="shared" si="43"/>
        <v>6500</v>
      </c>
      <c r="ED41" s="33">
        <f t="shared" si="44"/>
        <v>541.66666666666663</v>
      </c>
      <c r="EE41" s="12"/>
      <c r="EF41" s="14">
        <f t="shared" si="66"/>
        <v>0</v>
      </c>
      <c r="EH41" s="14"/>
      <c r="EJ41" s="14"/>
      <c r="EK41" s="14"/>
      <c r="EM41" s="14"/>
    </row>
    <row r="42" spans="1:143" s="15" customFormat="1" ht="20.25" customHeight="1">
      <c r="A42" s="21">
        <v>33</v>
      </c>
      <c r="B42" s="40" t="s">
        <v>88</v>
      </c>
      <c r="C42" s="38"/>
      <c r="D42" s="38"/>
      <c r="E42" s="25">
        <f t="shared" si="0"/>
        <v>366830</v>
      </c>
      <c r="F42" s="33">
        <f t="shared" si="45"/>
        <v>30569.166666666668</v>
      </c>
      <c r="G42" s="12">
        <f t="shared" si="46"/>
        <v>0</v>
      </c>
      <c r="H42" s="12">
        <f t="shared" si="47"/>
        <v>0</v>
      </c>
      <c r="I42" s="12">
        <f t="shared" si="48"/>
        <v>0</v>
      </c>
      <c r="J42" s="12">
        <f t="shared" si="1"/>
        <v>81905</v>
      </c>
      <c r="K42" s="33">
        <f t="shared" si="2"/>
        <v>6825.416666666667</v>
      </c>
      <c r="L42" s="12">
        <f t="shared" si="49"/>
        <v>0</v>
      </c>
      <c r="M42" s="12">
        <f t="shared" si="50"/>
        <v>0</v>
      </c>
      <c r="N42" s="12">
        <f t="shared" si="51"/>
        <v>0</v>
      </c>
      <c r="O42" s="12">
        <f t="shared" si="3"/>
        <v>22050</v>
      </c>
      <c r="P42" s="33">
        <f t="shared" si="4"/>
        <v>1837.5</v>
      </c>
      <c r="Q42" s="12">
        <f t="shared" si="5"/>
        <v>0</v>
      </c>
      <c r="R42" s="12">
        <f t="shared" si="52"/>
        <v>0</v>
      </c>
      <c r="S42" s="11">
        <f t="shared" si="53"/>
        <v>0</v>
      </c>
      <c r="T42" s="47">
        <v>300</v>
      </c>
      <c r="U42" s="33">
        <f t="shared" si="6"/>
        <v>25</v>
      </c>
      <c r="V42" s="47"/>
      <c r="W42" s="12">
        <f t="shared" si="54"/>
        <v>0</v>
      </c>
      <c r="X42" s="11">
        <f t="shared" si="55"/>
        <v>0</v>
      </c>
      <c r="Y42" s="47">
        <v>37800</v>
      </c>
      <c r="Z42" s="33">
        <f t="shared" si="7"/>
        <v>3150</v>
      </c>
      <c r="AA42" s="47"/>
      <c r="AB42" s="12">
        <f t="shared" si="56"/>
        <v>0</v>
      </c>
      <c r="AC42" s="11">
        <f t="shared" si="57"/>
        <v>0</v>
      </c>
      <c r="AD42" s="47">
        <v>21750</v>
      </c>
      <c r="AE42" s="33">
        <f t="shared" si="8"/>
        <v>1812.5</v>
      </c>
      <c r="AF42" s="47"/>
      <c r="AG42" s="12">
        <f t="shared" si="58"/>
        <v>0</v>
      </c>
      <c r="AH42" s="11">
        <f t="shared" si="59"/>
        <v>0</v>
      </c>
      <c r="AI42" s="47">
        <v>900</v>
      </c>
      <c r="AJ42" s="33">
        <f t="shared" si="9"/>
        <v>75</v>
      </c>
      <c r="AK42" s="47"/>
      <c r="AL42" s="12">
        <f t="shared" si="60"/>
        <v>0</v>
      </c>
      <c r="AM42" s="11">
        <f t="shared" si="61"/>
        <v>0</v>
      </c>
      <c r="AN42" s="47">
        <v>1500</v>
      </c>
      <c r="AO42" s="33">
        <f t="shared" si="10"/>
        <v>125</v>
      </c>
      <c r="AP42" s="47"/>
      <c r="AQ42" s="12">
        <f t="shared" si="62"/>
        <v>0</v>
      </c>
      <c r="AR42" s="11">
        <f t="shared" si="63"/>
        <v>0</v>
      </c>
      <c r="AS42" s="38">
        <v>0</v>
      </c>
      <c r="AT42" s="33">
        <f t="shared" si="11"/>
        <v>0</v>
      </c>
      <c r="AU42" s="47">
        <v>0</v>
      </c>
      <c r="AV42" s="38">
        <v>0</v>
      </c>
      <c r="AW42" s="33">
        <f t="shared" si="12"/>
        <v>0</v>
      </c>
      <c r="AX42" s="47"/>
      <c r="AY42" s="48">
        <v>231189.2</v>
      </c>
      <c r="AZ42" s="33">
        <f t="shared" si="13"/>
        <v>19265.766666666666</v>
      </c>
      <c r="BA42" s="47"/>
      <c r="BB42" s="38">
        <v>0</v>
      </c>
      <c r="BC42" s="33">
        <f t="shared" si="14"/>
        <v>0</v>
      </c>
      <c r="BD42" s="13"/>
      <c r="BE42" s="42">
        <v>0</v>
      </c>
      <c r="BF42" s="33">
        <f t="shared" si="15"/>
        <v>0</v>
      </c>
      <c r="BG42" s="47"/>
      <c r="BH42" s="38">
        <v>0</v>
      </c>
      <c r="BI42" s="33">
        <f t="shared" si="16"/>
        <v>0</v>
      </c>
      <c r="BJ42" s="47">
        <v>0</v>
      </c>
      <c r="BK42" s="38">
        <v>0</v>
      </c>
      <c r="BL42" s="33">
        <f t="shared" si="17"/>
        <v>0</v>
      </c>
      <c r="BM42" s="47">
        <v>0</v>
      </c>
      <c r="BN42" s="12">
        <f t="shared" si="18"/>
        <v>9355</v>
      </c>
      <c r="BO42" s="33">
        <f t="shared" si="19"/>
        <v>779.58333333333337</v>
      </c>
      <c r="BP42" s="12">
        <f t="shared" si="20"/>
        <v>0</v>
      </c>
      <c r="BQ42" s="12">
        <f t="shared" si="64"/>
        <v>0</v>
      </c>
      <c r="BR42" s="11">
        <f t="shared" si="65"/>
        <v>0</v>
      </c>
      <c r="BS42" s="47">
        <v>6555</v>
      </c>
      <c r="BT42" s="33">
        <f t="shared" si="21"/>
        <v>546.25</v>
      </c>
      <c r="BU42" s="47"/>
      <c r="BV42" s="47">
        <v>2500</v>
      </c>
      <c r="BW42" s="33">
        <f t="shared" si="22"/>
        <v>208.33333333333334</v>
      </c>
      <c r="BX42" s="47"/>
      <c r="BY42" s="42">
        <v>0</v>
      </c>
      <c r="BZ42" s="33">
        <f t="shared" si="23"/>
        <v>0</v>
      </c>
      <c r="CA42" s="47"/>
      <c r="CB42" s="47">
        <v>300</v>
      </c>
      <c r="CC42" s="33">
        <f t="shared" si="24"/>
        <v>25</v>
      </c>
      <c r="CD42" s="47"/>
      <c r="CE42" s="11"/>
      <c r="CF42" s="33">
        <f t="shared" si="25"/>
        <v>0</v>
      </c>
      <c r="CG42" s="47">
        <v>0</v>
      </c>
      <c r="CH42" s="38">
        <v>3500</v>
      </c>
      <c r="CI42" s="33">
        <f t="shared" si="26"/>
        <v>291.66666666666669</v>
      </c>
      <c r="CJ42" s="47"/>
      <c r="CK42" s="38">
        <v>0</v>
      </c>
      <c r="CL42" s="33">
        <f t="shared" si="27"/>
        <v>0</v>
      </c>
      <c r="CM42" s="47"/>
      <c r="CN42" s="47">
        <v>7300</v>
      </c>
      <c r="CO42" s="33">
        <f t="shared" si="28"/>
        <v>608.33333333333337</v>
      </c>
      <c r="CP42" s="47"/>
      <c r="CQ42" s="47">
        <v>1800</v>
      </c>
      <c r="CR42" s="33">
        <f t="shared" si="29"/>
        <v>150</v>
      </c>
      <c r="CS42" s="47"/>
      <c r="CT42" s="38">
        <v>0</v>
      </c>
      <c r="CU42" s="33">
        <f t="shared" si="30"/>
        <v>0</v>
      </c>
      <c r="CV42" s="47"/>
      <c r="CW42" s="42">
        <v>0</v>
      </c>
      <c r="CX42" s="33">
        <f t="shared" si="31"/>
        <v>0</v>
      </c>
      <c r="CY42" s="47"/>
      <c r="CZ42" s="42">
        <v>0</v>
      </c>
      <c r="DA42" s="33">
        <f t="shared" si="32"/>
        <v>0</v>
      </c>
      <c r="DB42" s="47"/>
      <c r="DC42" s="47">
        <v>3000</v>
      </c>
      <c r="DD42" s="33">
        <f t="shared" si="33"/>
        <v>250</v>
      </c>
      <c r="DE42" s="47"/>
      <c r="DF42" s="47"/>
      <c r="DG42" s="12">
        <f t="shared" si="34"/>
        <v>316594.2</v>
      </c>
      <c r="DH42" s="33">
        <f t="shared" si="35"/>
        <v>26382.850000000002</v>
      </c>
      <c r="DI42" s="12">
        <f t="shared" si="36"/>
        <v>0</v>
      </c>
      <c r="DJ42" s="42">
        <v>0</v>
      </c>
      <c r="DK42" s="33">
        <f t="shared" si="37"/>
        <v>0</v>
      </c>
      <c r="DL42" s="47">
        <v>0</v>
      </c>
      <c r="DM42" s="47">
        <v>40114.800000000003</v>
      </c>
      <c r="DN42" s="33">
        <f t="shared" si="38"/>
        <v>3342.9</v>
      </c>
      <c r="DO42" s="47"/>
      <c r="DP42" s="42">
        <v>0</v>
      </c>
      <c r="DQ42" s="33">
        <f t="shared" si="39"/>
        <v>0</v>
      </c>
      <c r="DR42" s="47">
        <v>0</v>
      </c>
      <c r="DS42" s="47">
        <v>10121</v>
      </c>
      <c r="DT42" s="33">
        <f t="shared" si="40"/>
        <v>843.41666666666663</v>
      </c>
      <c r="DU42" s="47"/>
      <c r="DV42" s="42">
        <v>0</v>
      </c>
      <c r="DW42" s="33">
        <f t="shared" si="41"/>
        <v>0</v>
      </c>
      <c r="DX42" s="47">
        <v>0</v>
      </c>
      <c r="DY42" s="47">
        <v>26000</v>
      </c>
      <c r="DZ42" s="33">
        <f t="shared" si="42"/>
        <v>2166.6666666666665</v>
      </c>
      <c r="EA42" s="47"/>
      <c r="EB42" s="47"/>
      <c r="EC42" s="12">
        <f t="shared" si="43"/>
        <v>76235.8</v>
      </c>
      <c r="ED42" s="33">
        <f t="shared" si="44"/>
        <v>6352.9833333333336</v>
      </c>
      <c r="EE42" s="12"/>
      <c r="EF42" s="14">
        <f t="shared" si="66"/>
        <v>-50235.8</v>
      </c>
      <c r="EH42" s="14"/>
      <c r="EJ42" s="14"/>
      <c r="EK42" s="14"/>
      <c r="EM42" s="14"/>
    </row>
    <row r="43" spans="1:143" s="15" customFormat="1" ht="20.25" customHeight="1">
      <c r="A43" s="21">
        <v>34</v>
      </c>
      <c r="B43" s="72" t="s">
        <v>89</v>
      </c>
      <c r="C43" s="38">
        <v>1397.8</v>
      </c>
      <c r="D43" s="38"/>
      <c r="E43" s="25">
        <f t="shared" si="0"/>
        <v>29632.6</v>
      </c>
      <c r="F43" s="33">
        <f t="shared" si="45"/>
        <v>2469.3833333333332</v>
      </c>
      <c r="G43" s="12">
        <f t="shared" si="46"/>
        <v>0</v>
      </c>
      <c r="H43" s="12">
        <f t="shared" si="47"/>
        <v>0</v>
      </c>
      <c r="I43" s="12">
        <f t="shared" si="48"/>
        <v>0</v>
      </c>
      <c r="J43" s="12">
        <f t="shared" si="1"/>
        <v>6920.5</v>
      </c>
      <c r="K43" s="33">
        <f t="shared" si="2"/>
        <v>576.70833333333337</v>
      </c>
      <c r="L43" s="12">
        <f t="shared" si="49"/>
        <v>0</v>
      </c>
      <c r="M43" s="12">
        <f t="shared" si="50"/>
        <v>0</v>
      </c>
      <c r="N43" s="12">
        <f t="shared" si="51"/>
        <v>0</v>
      </c>
      <c r="O43" s="12">
        <f t="shared" si="3"/>
        <v>2661.5</v>
      </c>
      <c r="P43" s="33">
        <f t="shared" si="4"/>
        <v>221.79166666666666</v>
      </c>
      <c r="Q43" s="12">
        <f t="shared" si="5"/>
        <v>0</v>
      </c>
      <c r="R43" s="12">
        <f t="shared" si="52"/>
        <v>0</v>
      </c>
      <c r="S43" s="11">
        <f t="shared" si="53"/>
        <v>0</v>
      </c>
      <c r="T43" s="47">
        <v>61.5</v>
      </c>
      <c r="U43" s="33">
        <f t="shared" si="6"/>
        <v>5.125</v>
      </c>
      <c r="V43" s="47"/>
      <c r="W43" s="12">
        <f t="shared" si="54"/>
        <v>0</v>
      </c>
      <c r="X43" s="11">
        <f t="shared" si="55"/>
        <v>0</v>
      </c>
      <c r="Y43" s="47">
        <v>3181</v>
      </c>
      <c r="Z43" s="33">
        <f t="shared" si="7"/>
        <v>265.08333333333331</v>
      </c>
      <c r="AA43" s="47"/>
      <c r="AB43" s="12">
        <f t="shared" si="56"/>
        <v>0</v>
      </c>
      <c r="AC43" s="11">
        <f t="shared" si="57"/>
        <v>0</v>
      </c>
      <c r="AD43" s="47">
        <v>2600</v>
      </c>
      <c r="AE43" s="33">
        <f t="shared" si="8"/>
        <v>216.66666666666666</v>
      </c>
      <c r="AF43" s="47"/>
      <c r="AG43" s="12">
        <f t="shared" si="58"/>
        <v>0</v>
      </c>
      <c r="AH43" s="11">
        <f t="shared" si="59"/>
        <v>0</v>
      </c>
      <c r="AI43" s="47">
        <v>18</v>
      </c>
      <c r="AJ43" s="33">
        <f t="shared" si="9"/>
        <v>1.5</v>
      </c>
      <c r="AK43" s="47"/>
      <c r="AL43" s="12">
        <f t="shared" si="60"/>
        <v>0</v>
      </c>
      <c r="AM43" s="11">
        <f t="shared" si="61"/>
        <v>0</v>
      </c>
      <c r="AN43" s="47"/>
      <c r="AO43" s="33">
        <f t="shared" si="10"/>
        <v>0</v>
      </c>
      <c r="AP43" s="47"/>
      <c r="AQ43" s="12" t="e">
        <f t="shared" si="62"/>
        <v>#DIV/0!</v>
      </c>
      <c r="AR43" s="11" t="e">
        <f t="shared" si="63"/>
        <v>#DIV/0!</v>
      </c>
      <c r="AS43" s="38">
        <v>0</v>
      </c>
      <c r="AT43" s="33">
        <f t="shared" si="11"/>
        <v>0</v>
      </c>
      <c r="AU43" s="47">
        <v>0</v>
      </c>
      <c r="AV43" s="38">
        <v>0</v>
      </c>
      <c r="AW43" s="33">
        <f t="shared" si="12"/>
        <v>0</v>
      </c>
      <c r="AX43" s="47"/>
      <c r="AY43" s="48">
        <v>22712.1</v>
      </c>
      <c r="AZ43" s="33">
        <f t="shared" si="13"/>
        <v>1892.675</v>
      </c>
      <c r="BA43" s="47"/>
      <c r="BB43" s="38">
        <v>0</v>
      </c>
      <c r="BC43" s="33">
        <f t="shared" si="14"/>
        <v>0</v>
      </c>
      <c r="BD43" s="13"/>
      <c r="BE43" s="42">
        <v>0</v>
      </c>
      <c r="BF43" s="33">
        <f t="shared" si="15"/>
        <v>0</v>
      </c>
      <c r="BG43" s="47"/>
      <c r="BH43" s="38">
        <v>0</v>
      </c>
      <c r="BI43" s="33">
        <f t="shared" si="16"/>
        <v>0</v>
      </c>
      <c r="BJ43" s="47">
        <v>0</v>
      </c>
      <c r="BK43" s="38">
        <v>0</v>
      </c>
      <c r="BL43" s="33">
        <f t="shared" si="17"/>
        <v>0</v>
      </c>
      <c r="BM43" s="47">
        <v>0</v>
      </c>
      <c r="BN43" s="12">
        <f t="shared" si="18"/>
        <v>710</v>
      </c>
      <c r="BO43" s="33">
        <f t="shared" si="19"/>
        <v>59.166666666666664</v>
      </c>
      <c r="BP43" s="12">
        <f t="shared" si="20"/>
        <v>0</v>
      </c>
      <c r="BQ43" s="12">
        <f t="shared" si="64"/>
        <v>0</v>
      </c>
      <c r="BR43" s="11">
        <f t="shared" si="65"/>
        <v>0</v>
      </c>
      <c r="BS43" s="47">
        <v>0</v>
      </c>
      <c r="BT43" s="33">
        <f t="shared" si="21"/>
        <v>0</v>
      </c>
      <c r="BU43" s="47"/>
      <c r="BV43" s="47">
        <v>350</v>
      </c>
      <c r="BW43" s="33">
        <f t="shared" si="22"/>
        <v>29.166666666666668</v>
      </c>
      <c r="BX43" s="47"/>
      <c r="BY43" s="42">
        <v>360</v>
      </c>
      <c r="BZ43" s="33">
        <f t="shared" si="23"/>
        <v>30</v>
      </c>
      <c r="CA43" s="47"/>
      <c r="CB43" s="47">
        <v>0</v>
      </c>
      <c r="CC43" s="33">
        <f t="shared" si="24"/>
        <v>0</v>
      </c>
      <c r="CD43" s="47"/>
      <c r="CE43" s="11"/>
      <c r="CF43" s="33">
        <f t="shared" si="25"/>
        <v>0</v>
      </c>
      <c r="CG43" s="47">
        <v>0</v>
      </c>
      <c r="CH43" s="42">
        <v>0</v>
      </c>
      <c r="CI43" s="33">
        <f t="shared" si="26"/>
        <v>0</v>
      </c>
      <c r="CJ43" s="47"/>
      <c r="CK43" s="38">
        <v>0</v>
      </c>
      <c r="CL43" s="33">
        <f t="shared" si="27"/>
        <v>0</v>
      </c>
      <c r="CM43" s="47"/>
      <c r="CN43" s="47">
        <v>350</v>
      </c>
      <c r="CO43" s="33">
        <f t="shared" si="28"/>
        <v>29.166666666666668</v>
      </c>
      <c r="CP43" s="47"/>
      <c r="CQ43" s="47">
        <v>350</v>
      </c>
      <c r="CR43" s="33">
        <f t="shared" si="29"/>
        <v>29.166666666666668</v>
      </c>
      <c r="CS43" s="47"/>
      <c r="CT43" s="38">
        <v>0</v>
      </c>
      <c r="CU43" s="33">
        <f t="shared" si="30"/>
        <v>0</v>
      </c>
      <c r="CV43" s="47"/>
      <c r="CW43" s="42">
        <v>0</v>
      </c>
      <c r="CX43" s="33">
        <f t="shared" si="31"/>
        <v>0</v>
      </c>
      <c r="CY43" s="47"/>
      <c r="CZ43" s="42">
        <v>0</v>
      </c>
      <c r="DA43" s="33">
        <f t="shared" si="32"/>
        <v>0</v>
      </c>
      <c r="DB43" s="47"/>
      <c r="DC43" s="47">
        <v>0</v>
      </c>
      <c r="DD43" s="33">
        <f t="shared" si="33"/>
        <v>0</v>
      </c>
      <c r="DE43" s="47"/>
      <c r="DF43" s="47"/>
      <c r="DG43" s="12">
        <f t="shared" si="34"/>
        <v>29632.6</v>
      </c>
      <c r="DH43" s="33">
        <f t="shared" si="35"/>
        <v>2469.3833333333332</v>
      </c>
      <c r="DI43" s="12">
        <f t="shared" si="36"/>
        <v>0</v>
      </c>
      <c r="DJ43" s="42">
        <v>0</v>
      </c>
      <c r="DK43" s="33">
        <f t="shared" si="37"/>
        <v>0</v>
      </c>
      <c r="DL43" s="47">
        <v>0</v>
      </c>
      <c r="DM43" s="47">
        <v>0</v>
      </c>
      <c r="DN43" s="33">
        <f t="shared" si="38"/>
        <v>0</v>
      </c>
      <c r="DO43" s="47"/>
      <c r="DP43" s="42">
        <v>0</v>
      </c>
      <c r="DQ43" s="33">
        <f t="shared" si="39"/>
        <v>0</v>
      </c>
      <c r="DR43" s="47">
        <v>0</v>
      </c>
      <c r="DS43" s="47">
        <v>0</v>
      </c>
      <c r="DT43" s="33">
        <f t="shared" si="40"/>
        <v>0</v>
      </c>
      <c r="DU43" s="47"/>
      <c r="DV43" s="42">
        <v>0</v>
      </c>
      <c r="DW43" s="33">
        <f t="shared" si="41"/>
        <v>0</v>
      </c>
      <c r="DX43" s="47">
        <v>0</v>
      </c>
      <c r="DY43" s="47">
        <v>1480</v>
      </c>
      <c r="DZ43" s="33">
        <f t="shared" si="42"/>
        <v>123.33333333333333</v>
      </c>
      <c r="EA43" s="47"/>
      <c r="EB43" s="47"/>
      <c r="EC43" s="12">
        <f t="shared" si="43"/>
        <v>1480</v>
      </c>
      <c r="ED43" s="33">
        <f t="shared" si="44"/>
        <v>123.33333333333333</v>
      </c>
      <c r="EE43" s="12"/>
      <c r="EF43" s="14">
        <f t="shared" si="66"/>
        <v>0</v>
      </c>
      <c r="EH43" s="14"/>
      <c r="EJ43" s="14"/>
      <c r="EK43" s="14"/>
      <c r="EM43" s="14"/>
    </row>
    <row r="44" spans="1:143" s="15" customFormat="1" ht="20.25" customHeight="1">
      <c r="A44" s="21">
        <v>35</v>
      </c>
      <c r="B44" s="73" t="s">
        <v>90</v>
      </c>
      <c r="C44" s="42">
        <v>6531</v>
      </c>
      <c r="D44" s="42"/>
      <c r="E44" s="25">
        <f t="shared" si="0"/>
        <v>19370.3</v>
      </c>
      <c r="F44" s="33">
        <f t="shared" si="45"/>
        <v>1614.1916666666666</v>
      </c>
      <c r="G44" s="12">
        <f t="shared" si="46"/>
        <v>0</v>
      </c>
      <c r="H44" s="12">
        <f t="shared" si="47"/>
        <v>0</v>
      </c>
      <c r="I44" s="12">
        <f t="shared" si="48"/>
        <v>0</v>
      </c>
      <c r="J44" s="12">
        <f t="shared" si="1"/>
        <v>3870.6</v>
      </c>
      <c r="K44" s="33">
        <f t="shared" si="2"/>
        <v>322.55</v>
      </c>
      <c r="L44" s="12">
        <f t="shared" si="49"/>
        <v>0</v>
      </c>
      <c r="M44" s="12">
        <f t="shared" si="50"/>
        <v>0</v>
      </c>
      <c r="N44" s="12">
        <f t="shared" si="51"/>
        <v>0</v>
      </c>
      <c r="O44" s="12">
        <f t="shared" si="3"/>
        <v>1575.6</v>
      </c>
      <c r="P44" s="33">
        <f t="shared" si="4"/>
        <v>131.29999999999998</v>
      </c>
      <c r="Q44" s="12">
        <f t="shared" si="5"/>
        <v>0</v>
      </c>
      <c r="R44" s="12">
        <f t="shared" si="52"/>
        <v>0</v>
      </c>
      <c r="S44" s="11">
        <f t="shared" si="53"/>
        <v>0</v>
      </c>
      <c r="T44" s="47">
        <v>23.6</v>
      </c>
      <c r="U44" s="33">
        <f t="shared" si="6"/>
        <v>1.9666666666666668</v>
      </c>
      <c r="V44" s="47"/>
      <c r="W44" s="12">
        <f t="shared" si="54"/>
        <v>0</v>
      </c>
      <c r="X44" s="11">
        <f t="shared" si="55"/>
        <v>0</v>
      </c>
      <c r="Y44" s="47">
        <v>1240</v>
      </c>
      <c r="Z44" s="33">
        <f t="shared" si="7"/>
        <v>103.33333333333333</v>
      </c>
      <c r="AA44" s="47"/>
      <c r="AB44" s="12">
        <f t="shared" si="56"/>
        <v>0</v>
      </c>
      <c r="AC44" s="11">
        <f t="shared" si="57"/>
        <v>0</v>
      </c>
      <c r="AD44" s="47">
        <v>1552</v>
      </c>
      <c r="AE44" s="33">
        <f t="shared" si="8"/>
        <v>129.33333333333334</v>
      </c>
      <c r="AF44" s="47"/>
      <c r="AG44" s="12">
        <f t="shared" si="58"/>
        <v>0</v>
      </c>
      <c r="AH44" s="11">
        <f t="shared" si="59"/>
        <v>0</v>
      </c>
      <c r="AI44" s="47">
        <v>20</v>
      </c>
      <c r="AJ44" s="33">
        <f t="shared" si="9"/>
        <v>1.6666666666666667</v>
      </c>
      <c r="AK44" s="47"/>
      <c r="AL44" s="12">
        <f t="shared" si="60"/>
        <v>0</v>
      </c>
      <c r="AM44" s="11">
        <f t="shared" si="61"/>
        <v>0</v>
      </c>
      <c r="AN44" s="47"/>
      <c r="AO44" s="33">
        <f t="shared" si="10"/>
        <v>0</v>
      </c>
      <c r="AP44" s="47"/>
      <c r="AQ44" s="12" t="e">
        <f t="shared" si="62"/>
        <v>#DIV/0!</v>
      </c>
      <c r="AR44" s="11" t="e">
        <f t="shared" si="63"/>
        <v>#DIV/0!</v>
      </c>
      <c r="AS44" s="38">
        <v>0</v>
      </c>
      <c r="AT44" s="33">
        <f t="shared" si="11"/>
        <v>0</v>
      </c>
      <c r="AU44" s="47">
        <v>0</v>
      </c>
      <c r="AV44" s="38">
        <v>0</v>
      </c>
      <c r="AW44" s="33">
        <f t="shared" si="12"/>
        <v>0</v>
      </c>
      <c r="AX44" s="47"/>
      <c r="AY44" s="48">
        <v>15499.7</v>
      </c>
      <c r="AZ44" s="33">
        <f t="shared" si="13"/>
        <v>1291.6416666666667</v>
      </c>
      <c r="BA44" s="47"/>
      <c r="BB44" s="38">
        <v>0</v>
      </c>
      <c r="BC44" s="33">
        <f t="shared" si="14"/>
        <v>0</v>
      </c>
      <c r="BD44" s="13"/>
      <c r="BE44" s="42">
        <v>0</v>
      </c>
      <c r="BF44" s="33">
        <f t="shared" si="15"/>
        <v>0</v>
      </c>
      <c r="BG44" s="47"/>
      <c r="BH44" s="38">
        <v>0</v>
      </c>
      <c r="BI44" s="33">
        <f t="shared" si="16"/>
        <v>0</v>
      </c>
      <c r="BJ44" s="47">
        <v>0</v>
      </c>
      <c r="BK44" s="38">
        <v>0</v>
      </c>
      <c r="BL44" s="33">
        <f t="shared" si="17"/>
        <v>0</v>
      </c>
      <c r="BM44" s="47">
        <v>0</v>
      </c>
      <c r="BN44" s="12">
        <f t="shared" si="18"/>
        <v>1035</v>
      </c>
      <c r="BO44" s="33">
        <f t="shared" si="19"/>
        <v>86.25</v>
      </c>
      <c r="BP44" s="12">
        <f t="shared" si="20"/>
        <v>0</v>
      </c>
      <c r="BQ44" s="12">
        <f t="shared" si="64"/>
        <v>0</v>
      </c>
      <c r="BR44" s="11">
        <f t="shared" si="65"/>
        <v>0</v>
      </c>
      <c r="BS44" s="47">
        <v>1035</v>
      </c>
      <c r="BT44" s="33">
        <f t="shared" si="21"/>
        <v>86.25</v>
      </c>
      <c r="BU44" s="47"/>
      <c r="BV44" s="47">
        <v>0</v>
      </c>
      <c r="BW44" s="33">
        <f t="shared" si="22"/>
        <v>0</v>
      </c>
      <c r="BX44" s="47"/>
      <c r="BY44" s="42">
        <v>0</v>
      </c>
      <c r="BZ44" s="33">
        <f t="shared" si="23"/>
        <v>0</v>
      </c>
      <c r="CA44" s="47"/>
      <c r="CB44" s="47">
        <v>0</v>
      </c>
      <c r="CC44" s="33">
        <f t="shared" si="24"/>
        <v>0</v>
      </c>
      <c r="CD44" s="47"/>
      <c r="CE44" s="11"/>
      <c r="CF44" s="33">
        <f t="shared" si="25"/>
        <v>0</v>
      </c>
      <c r="CG44" s="47">
        <v>0</v>
      </c>
      <c r="CH44" s="42">
        <v>0</v>
      </c>
      <c r="CI44" s="33">
        <f t="shared" si="26"/>
        <v>0</v>
      </c>
      <c r="CJ44" s="47"/>
      <c r="CK44" s="38">
        <v>0</v>
      </c>
      <c r="CL44" s="33">
        <f t="shared" si="27"/>
        <v>0</v>
      </c>
      <c r="CM44" s="47"/>
      <c r="CN44" s="47">
        <v>0</v>
      </c>
      <c r="CO44" s="33">
        <f t="shared" si="28"/>
        <v>0</v>
      </c>
      <c r="CP44" s="47"/>
      <c r="CQ44" s="47">
        <v>0</v>
      </c>
      <c r="CR44" s="33">
        <f t="shared" si="29"/>
        <v>0</v>
      </c>
      <c r="CS44" s="47"/>
      <c r="CT44" s="38">
        <v>0</v>
      </c>
      <c r="CU44" s="33">
        <f t="shared" si="30"/>
        <v>0</v>
      </c>
      <c r="CV44" s="47"/>
      <c r="CW44" s="42">
        <v>0</v>
      </c>
      <c r="CX44" s="33">
        <f t="shared" si="31"/>
        <v>0</v>
      </c>
      <c r="CY44" s="47"/>
      <c r="CZ44" s="42">
        <v>0</v>
      </c>
      <c r="DA44" s="33">
        <f t="shared" si="32"/>
        <v>0</v>
      </c>
      <c r="DB44" s="47"/>
      <c r="DC44" s="47">
        <v>0</v>
      </c>
      <c r="DD44" s="33">
        <f t="shared" si="33"/>
        <v>0</v>
      </c>
      <c r="DE44" s="47"/>
      <c r="DF44" s="47"/>
      <c r="DG44" s="12">
        <f t="shared" si="34"/>
        <v>19370.3</v>
      </c>
      <c r="DH44" s="33">
        <f t="shared" si="35"/>
        <v>1614.1916666666666</v>
      </c>
      <c r="DI44" s="12">
        <f t="shared" si="36"/>
        <v>0</v>
      </c>
      <c r="DJ44" s="42">
        <v>0</v>
      </c>
      <c r="DK44" s="33">
        <f t="shared" si="37"/>
        <v>0</v>
      </c>
      <c r="DL44" s="47">
        <v>0</v>
      </c>
      <c r="DM44" s="47">
        <v>0</v>
      </c>
      <c r="DN44" s="33">
        <f t="shared" si="38"/>
        <v>0</v>
      </c>
      <c r="DO44" s="47"/>
      <c r="DP44" s="42">
        <v>0</v>
      </c>
      <c r="DQ44" s="33">
        <f t="shared" si="39"/>
        <v>0</v>
      </c>
      <c r="DR44" s="47">
        <v>0</v>
      </c>
      <c r="DS44" s="47">
        <v>0</v>
      </c>
      <c r="DT44" s="33">
        <f t="shared" si="40"/>
        <v>0</v>
      </c>
      <c r="DU44" s="47"/>
      <c r="DV44" s="42">
        <v>0</v>
      </c>
      <c r="DW44" s="33">
        <f t="shared" si="41"/>
        <v>0</v>
      </c>
      <c r="DX44" s="47">
        <v>0</v>
      </c>
      <c r="DY44" s="47">
        <v>2800</v>
      </c>
      <c r="DZ44" s="33">
        <f t="shared" si="42"/>
        <v>233.33333333333334</v>
      </c>
      <c r="EA44" s="47"/>
      <c r="EB44" s="47"/>
      <c r="EC44" s="12">
        <f t="shared" si="43"/>
        <v>2800</v>
      </c>
      <c r="ED44" s="33">
        <f t="shared" si="44"/>
        <v>233.33333333333334</v>
      </c>
      <c r="EE44" s="12"/>
      <c r="EF44" s="14">
        <f t="shared" si="66"/>
        <v>0</v>
      </c>
      <c r="EH44" s="14"/>
      <c r="EJ44" s="14"/>
      <c r="EK44" s="14"/>
      <c r="EM44" s="14"/>
    </row>
    <row r="45" spans="1:143" s="15" customFormat="1" ht="20.25" customHeight="1">
      <c r="A45" s="21">
        <v>36</v>
      </c>
      <c r="B45" s="73" t="s">
        <v>91</v>
      </c>
      <c r="C45" s="38">
        <v>28500</v>
      </c>
      <c r="D45" s="42"/>
      <c r="E45" s="25">
        <f t="shared" si="0"/>
        <v>310056.59999999998</v>
      </c>
      <c r="F45" s="33">
        <f t="shared" si="45"/>
        <v>25838.05</v>
      </c>
      <c r="G45" s="12">
        <f t="shared" si="46"/>
        <v>0</v>
      </c>
      <c r="H45" s="12">
        <f t="shared" si="47"/>
        <v>0</v>
      </c>
      <c r="I45" s="12">
        <f t="shared" si="48"/>
        <v>0</v>
      </c>
      <c r="J45" s="12">
        <f t="shared" si="1"/>
        <v>109800.6</v>
      </c>
      <c r="K45" s="33">
        <f t="shared" si="2"/>
        <v>9150.0500000000011</v>
      </c>
      <c r="L45" s="12">
        <f t="shared" si="49"/>
        <v>0</v>
      </c>
      <c r="M45" s="12">
        <f t="shared" si="50"/>
        <v>0</v>
      </c>
      <c r="N45" s="12">
        <f t="shared" si="51"/>
        <v>0</v>
      </c>
      <c r="O45" s="12">
        <f t="shared" si="3"/>
        <v>26748.1</v>
      </c>
      <c r="P45" s="33">
        <f t="shared" si="4"/>
        <v>2229.0083333333332</v>
      </c>
      <c r="Q45" s="12">
        <f t="shared" si="5"/>
        <v>0</v>
      </c>
      <c r="R45" s="12">
        <f t="shared" si="52"/>
        <v>0</v>
      </c>
      <c r="S45" s="11">
        <f t="shared" si="53"/>
        <v>0</v>
      </c>
      <c r="T45" s="47">
        <v>2200.1</v>
      </c>
      <c r="U45" s="33">
        <f t="shared" si="6"/>
        <v>183.34166666666667</v>
      </c>
      <c r="V45" s="47"/>
      <c r="W45" s="12">
        <f t="shared" si="54"/>
        <v>0</v>
      </c>
      <c r="X45" s="11">
        <f t="shared" si="55"/>
        <v>0</v>
      </c>
      <c r="Y45" s="47">
        <v>48698</v>
      </c>
      <c r="Z45" s="33">
        <f t="shared" si="7"/>
        <v>4058.1666666666665</v>
      </c>
      <c r="AA45" s="47"/>
      <c r="AB45" s="12">
        <f t="shared" si="56"/>
        <v>0</v>
      </c>
      <c r="AC45" s="11">
        <f t="shared" si="57"/>
        <v>0</v>
      </c>
      <c r="AD45" s="47">
        <v>24548</v>
      </c>
      <c r="AE45" s="33">
        <f t="shared" si="8"/>
        <v>2045.6666666666667</v>
      </c>
      <c r="AF45" s="47"/>
      <c r="AG45" s="12">
        <f t="shared" si="58"/>
        <v>0</v>
      </c>
      <c r="AH45" s="11">
        <f t="shared" si="59"/>
        <v>0</v>
      </c>
      <c r="AI45" s="47">
        <v>1078</v>
      </c>
      <c r="AJ45" s="33">
        <f t="shared" si="9"/>
        <v>89.833333333333329</v>
      </c>
      <c r="AK45" s="47"/>
      <c r="AL45" s="12">
        <f t="shared" si="60"/>
        <v>0</v>
      </c>
      <c r="AM45" s="11">
        <f t="shared" si="61"/>
        <v>0</v>
      </c>
      <c r="AN45" s="47"/>
      <c r="AO45" s="33">
        <f t="shared" si="10"/>
        <v>0</v>
      </c>
      <c r="AP45" s="47"/>
      <c r="AQ45" s="12" t="e">
        <f t="shared" si="62"/>
        <v>#DIV/0!</v>
      </c>
      <c r="AR45" s="11" t="e">
        <f t="shared" si="63"/>
        <v>#DIV/0!</v>
      </c>
      <c r="AS45" s="38">
        <v>0</v>
      </c>
      <c r="AT45" s="33">
        <f t="shared" si="11"/>
        <v>0</v>
      </c>
      <c r="AU45" s="47">
        <v>0</v>
      </c>
      <c r="AV45" s="38">
        <v>0</v>
      </c>
      <c r="AW45" s="33">
        <f t="shared" si="12"/>
        <v>0</v>
      </c>
      <c r="AX45" s="47"/>
      <c r="AY45" s="48">
        <v>198389</v>
      </c>
      <c r="AZ45" s="33">
        <f t="shared" si="13"/>
        <v>16532.416666666668</v>
      </c>
      <c r="BA45" s="47"/>
      <c r="BB45" s="38">
        <v>0</v>
      </c>
      <c r="BC45" s="33">
        <f t="shared" si="14"/>
        <v>0</v>
      </c>
      <c r="BD45" s="13"/>
      <c r="BE45" s="42">
        <v>1867</v>
      </c>
      <c r="BF45" s="33">
        <f t="shared" si="15"/>
        <v>155.58333333333334</v>
      </c>
      <c r="BG45" s="47"/>
      <c r="BH45" s="38">
        <v>0</v>
      </c>
      <c r="BI45" s="33">
        <f t="shared" si="16"/>
        <v>0</v>
      </c>
      <c r="BJ45" s="47">
        <v>0</v>
      </c>
      <c r="BK45" s="38">
        <v>0</v>
      </c>
      <c r="BL45" s="33">
        <f t="shared" si="17"/>
        <v>0</v>
      </c>
      <c r="BM45" s="47">
        <v>0</v>
      </c>
      <c r="BN45" s="12">
        <f t="shared" si="18"/>
        <v>11971.5</v>
      </c>
      <c r="BO45" s="33">
        <f t="shared" si="19"/>
        <v>997.625</v>
      </c>
      <c r="BP45" s="12">
        <f t="shared" si="20"/>
        <v>0</v>
      </c>
      <c r="BQ45" s="12">
        <f t="shared" si="64"/>
        <v>0</v>
      </c>
      <c r="BR45" s="11">
        <f t="shared" si="65"/>
        <v>0</v>
      </c>
      <c r="BS45" s="47">
        <v>11145.5</v>
      </c>
      <c r="BT45" s="33">
        <f t="shared" si="21"/>
        <v>928.79166666666663</v>
      </c>
      <c r="BU45" s="47"/>
      <c r="BV45" s="47">
        <v>0</v>
      </c>
      <c r="BW45" s="33">
        <f t="shared" si="22"/>
        <v>0</v>
      </c>
      <c r="BX45" s="47"/>
      <c r="BY45" s="42">
        <v>0</v>
      </c>
      <c r="BZ45" s="33">
        <f t="shared" si="23"/>
        <v>0</v>
      </c>
      <c r="CA45" s="47"/>
      <c r="CB45" s="47">
        <v>826</v>
      </c>
      <c r="CC45" s="33">
        <f t="shared" si="24"/>
        <v>68.833333333333329</v>
      </c>
      <c r="CD45" s="47"/>
      <c r="CE45" s="11"/>
      <c r="CF45" s="33">
        <f t="shared" si="25"/>
        <v>0</v>
      </c>
      <c r="CG45" s="47">
        <v>0</v>
      </c>
      <c r="CH45" s="42">
        <v>0</v>
      </c>
      <c r="CI45" s="33">
        <f t="shared" si="26"/>
        <v>0</v>
      </c>
      <c r="CJ45" s="47"/>
      <c r="CK45" s="38">
        <v>0</v>
      </c>
      <c r="CL45" s="33">
        <f t="shared" si="27"/>
        <v>0</v>
      </c>
      <c r="CM45" s="47"/>
      <c r="CN45" s="47">
        <v>20830</v>
      </c>
      <c r="CO45" s="33">
        <f t="shared" si="28"/>
        <v>1735.8333333333333</v>
      </c>
      <c r="CP45" s="47"/>
      <c r="CQ45" s="47">
        <v>4800</v>
      </c>
      <c r="CR45" s="33">
        <f t="shared" si="29"/>
        <v>400</v>
      </c>
      <c r="CS45" s="47"/>
      <c r="CT45" s="38">
        <v>0</v>
      </c>
      <c r="CU45" s="33">
        <f t="shared" si="30"/>
        <v>0</v>
      </c>
      <c r="CV45" s="47"/>
      <c r="CW45" s="42">
        <v>0</v>
      </c>
      <c r="CX45" s="33">
        <f t="shared" si="31"/>
        <v>0</v>
      </c>
      <c r="CY45" s="47"/>
      <c r="CZ45" s="42">
        <v>0</v>
      </c>
      <c r="DA45" s="33">
        <f t="shared" si="32"/>
        <v>0</v>
      </c>
      <c r="DB45" s="47"/>
      <c r="DC45" s="47">
        <v>475</v>
      </c>
      <c r="DD45" s="33">
        <f t="shared" si="33"/>
        <v>39.583333333333336</v>
      </c>
      <c r="DE45" s="47"/>
      <c r="DF45" s="47"/>
      <c r="DG45" s="12">
        <f t="shared" si="34"/>
        <v>310056.59999999998</v>
      </c>
      <c r="DH45" s="33">
        <f t="shared" si="35"/>
        <v>25838.05</v>
      </c>
      <c r="DI45" s="12">
        <f t="shared" si="36"/>
        <v>0</v>
      </c>
      <c r="DJ45" s="42">
        <v>0</v>
      </c>
      <c r="DK45" s="33">
        <f t="shared" si="37"/>
        <v>0</v>
      </c>
      <c r="DL45" s="47">
        <v>0</v>
      </c>
      <c r="DM45" s="47">
        <v>0</v>
      </c>
      <c r="DN45" s="33">
        <f t="shared" si="38"/>
        <v>0</v>
      </c>
      <c r="DO45" s="47"/>
      <c r="DP45" s="42">
        <v>0</v>
      </c>
      <c r="DQ45" s="33">
        <f t="shared" si="39"/>
        <v>0</v>
      </c>
      <c r="DR45" s="47">
        <v>0</v>
      </c>
      <c r="DS45" s="47">
        <v>0</v>
      </c>
      <c r="DT45" s="33">
        <f t="shared" si="40"/>
        <v>0</v>
      </c>
      <c r="DU45" s="47"/>
      <c r="DV45" s="42">
        <v>0</v>
      </c>
      <c r="DW45" s="33">
        <f t="shared" si="41"/>
        <v>0</v>
      </c>
      <c r="DX45" s="47">
        <v>0</v>
      </c>
      <c r="DY45" s="47">
        <v>30800</v>
      </c>
      <c r="DZ45" s="33">
        <f t="shared" si="42"/>
        <v>2566.6666666666665</v>
      </c>
      <c r="EA45" s="47"/>
      <c r="EB45" s="47"/>
      <c r="EC45" s="12">
        <f t="shared" si="43"/>
        <v>30800</v>
      </c>
      <c r="ED45" s="33">
        <f t="shared" si="44"/>
        <v>2566.6666666666665</v>
      </c>
      <c r="EE45" s="12"/>
      <c r="EF45" s="14">
        <f t="shared" si="66"/>
        <v>0</v>
      </c>
      <c r="EH45" s="14"/>
      <c r="EJ45" s="14"/>
      <c r="EK45" s="14"/>
      <c r="EM45" s="14"/>
    </row>
    <row r="46" spans="1:143" s="15" customFormat="1" ht="20.25" customHeight="1">
      <c r="A46" s="21">
        <v>37</v>
      </c>
      <c r="B46" s="73" t="s">
        <v>92</v>
      </c>
      <c r="C46" s="38">
        <v>7755.2</v>
      </c>
      <c r="D46" s="42"/>
      <c r="E46" s="25">
        <f t="shared" si="0"/>
        <v>39507.799999999996</v>
      </c>
      <c r="F46" s="33">
        <f t="shared" si="45"/>
        <v>3292.3166666666662</v>
      </c>
      <c r="G46" s="12">
        <f t="shared" si="46"/>
        <v>0</v>
      </c>
      <c r="H46" s="12">
        <f t="shared" si="47"/>
        <v>0</v>
      </c>
      <c r="I46" s="12">
        <f t="shared" si="48"/>
        <v>0</v>
      </c>
      <c r="J46" s="12">
        <f t="shared" si="1"/>
        <v>10878.7</v>
      </c>
      <c r="K46" s="33">
        <f t="shared" si="2"/>
        <v>906.55833333333339</v>
      </c>
      <c r="L46" s="12">
        <f t="shared" si="49"/>
        <v>0</v>
      </c>
      <c r="M46" s="12">
        <f t="shared" si="50"/>
        <v>0</v>
      </c>
      <c r="N46" s="12">
        <f t="shared" si="51"/>
        <v>0</v>
      </c>
      <c r="O46" s="12">
        <f t="shared" si="3"/>
        <v>4740.2</v>
      </c>
      <c r="P46" s="33">
        <f t="shared" si="4"/>
        <v>395.01666666666665</v>
      </c>
      <c r="Q46" s="12">
        <f t="shared" si="5"/>
        <v>0</v>
      </c>
      <c r="R46" s="12">
        <f t="shared" si="52"/>
        <v>0</v>
      </c>
      <c r="S46" s="11">
        <f t="shared" si="53"/>
        <v>0</v>
      </c>
      <c r="T46" s="47">
        <v>32.700000000000003</v>
      </c>
      <c r="U46" s="33">
        <f t="shared" si="6"/>
        <v>2.7250000000000001</v>
      </c>
      <c r="V46" s="47"/>
      <c r="W46" s="12">
        <f t="shared" si="54"/>
        <v>0</v>
      </c>
      <c r="X46" s="11">
        <f t="shared" si="55"/>
        <v>0</v>
      </c>
      <c r="Y46" s="47">
        <v>1350.5</v>
      </c>
      <c r="Z46" s="33">
        <f t="shared" si="7"/>
        <v>112.54166666666667</v>
      </c>
      <c r="AA46" s="47"/>
      <c r="AB46" s="12">
        <f t="shared" si="56"/>
        <v>0</v>
      </c>
      <c r="AC46" s="11">
        <f t="shared" si="57"/>
        <v>0</v>
      </c>
      <c r="AD46" s="47">
        <v>4707.5</v>
      </c>
      <c r="AE46" s="33">
        <f t="shared" si="8"/>
        <v>392.29166666666669</v>
      </c>
      <c r="AF46" s="47"/>
      <c r="AG46" s="12">
        <f t="shared" si="58"/>
        <v>0</v>
      </c>
      <c r="AH46" s="11">
        <f t="shared" si="59"/>
        <v>0</v>
      </c>
      <c r="AI46" s="47">
        <v>198</v>
      </c>
      <c r="AJ46" s="33">
        <f t="shared" si="9"/>
        <v>16.5</v>
      </c>
      <c r="AK46" s="47"/>
      <c r="AL46" s="12">
        <f t="shared" si="60"/>
        <v>0</v>
      </c>
      <c r="AM46" s="11">
        <f t="shared" si="61"/>
        <v>0</v>
      </c>
      <c r="AN46" s="47"/>
      <c r="AO46" s="33">
        <f t="shared" si="10"/>
        <v>0</v>
      </c>
      <c r="AP46" s="47"/>
      <c r="AQ46" s="12" t="e">
        <f t="shared" si="62"/>
        <v>#DIV/0!</v>
      </c>
      <c r="AR46" s="11" t="e">
        <f t="shared" si="63"/>
        <v>#DIV/0!</v>
      </c>
      <c r="AS46" s="38">
        <v>0</v>
      </c>
      <c r="AT46" s="33">
        <f t="shared" si="11"/>
        <v>0</v>
      </c>
      <c r="AU46" s="47">
        <v>0</v>
      </c>
      <c r="AV46" s="38">
        <v>0</v>
      </c>
      <c r="AW46" s="33">
        <f t="shared" si="12"/>
        <v>0</v>
      </c>
      <c r="AX46" s="47"/>
      <c r="AY46" s="48">
        <v>28629.1</v>
      </c>
      <c r="AZ46" s="33">
        <f t="shared" si="13"/>
        <v>2385.7583333333332</v>
      </c>
      <c r="BA46" s="47"/>
      <c r="BB46" s="38">
        <v>0</v>
      </c>
      <c r="BC46" s="33">
        <f t="shared" si="14"/>
        <v>0</v>
      </c>
      <c r="BD46" s="13"/>
      <c r="BE46" s="42">
        <v>0</v>
      </c>
      <c r="BF46" s="33">
        <f t="shared" si="15"/>
        <v>0</v>
      </c>
      <c r="BG46" s="47"/>
      <c r="BH46" s="38">
        <v>0</v>
      </c>
      <c r="BI46" s="33">
        <f t="shared" si="16"/>
        <v>0</v>
      </c>
      <c r="BJ46" s="47">
        <v>0</v>
      </c>
      <c r="BK46" s="38">
        <v>0</v>
      </c>
      <c r="BL46" s="33">
        <f t="shared" si="17"/>
        <v>0</v>
      </c>
      <c r="BM46" s="47">
        <v>0</v>
      </c>
      <c r="BN46" s="12">
        <f t="shared" si="18"/>
        <v>460</v>
      </c>
      <c r="BO46" s="33">
        <f t="shared" si="19"/>
        <v>38.333333333333336</v>
      </c>
      <c r="BP46" s="12">
        <f t="shared" si="20"/>
        <v>0</v>
      </c>
      <c r="BQ46" s="12">
        <f t="shared" si="64"/>
        <v>0</v>
      </c>
      <c r="BR46" s="11">
        <f t="shared" si="65"/>
        <v>0</v>
      </c>
      <c r="BS46" s="47">
        <v>300</v>
      </c>
      <c r="BT46" s="33">
        <f t="shared" si="21"/>
        <v>25</v>
      </c>
      <c r="BU46" s="47"/>
      <c r="BV46" s="47">
        <v>0</v>
      </c>
      <c r="BW46" s="33">
        <f t="shared" si="22"/>
        <v>0</v>
      </c>
      <c r="BX46" s="47"/>
      <c r="BY46" s="42">
        <v>0</v>
      </c>
      <c r="BZ46" s="33">
        <f t="shared" si="23"/>
        <v>0</v>
      </c>
      <c r="CA46" s="47"/>
      <c r="CB46" s="47">
        <v>160</v>
      </c>
      <c r="CC46" s="33">
        <f t="shared" si="24"/>
        <v>13.333333333333334</v>
      </c>
      <c r="CD46" s="47"/>
      <c r="CE46" s="11"/>
      <c r="CF46" s="33">
        <f t="shared" si="25"/>
        <v>0</v>
      </c>
      <c r="CG46" s="47">
        <v>0</v>
      </c>
      <c r="CH46" s="42">
        <v>0</v>
      </c>
      <c r="CI46" s="33">
        <f t="shared" si="26"/>
        <v>0</v>
      </c>
      <c r="CJ46" s="47"/>
      <c r="CK46" s="38">
        <v>0</v>
      </c>
      <c r="CL46" s="33">
        <f t="shared" si="27"/>
        <v>0</v>
      </c>
      <c r="CM46" s="47"/>
      <c r="CN46" s="47">
        <v>2100</v>
      </c>
      <c r="CO46" s="33">
        <f t="shared" si="28"/>
        <v>175</v>
      </c>
      <c r="CP46" s="47"/>
      <c r="CQ46" s="47">
        <v>600</v>
      </c>
      <c r="CR46" s="33">
        <f t="shared" si="29"/>
        <v>50</v>
      </c>
      <c r="CS46" s="47"/>
      <c r="CT46" s="38">
        <v>50</v>
      </c>
      <c r="CU46" s="33">
        <f t="shared" si="30"/>
        <v>4.166666666666667</v>
      </c>
      <c r="CV46" s="47"/>
      <c r="CW46" s="42">
        <v>0</v>
      </c>
      <c r="CX46" s="33">
        <f t="shared" si="31"/>
        <v>0</v>
      </c>
      <c r="CY46" s="47"/>
      <c r="CZ46" s="42">
        <v>0</v>
      </c>
      <c r="DA46" s="33">
        <f t="shared" si="32"/>
        <v>0</v>
      </c>
      <c r="DB46" s="47"/>
      <c r="DC46" s="47">
        <v>1980</v>
      </c>
      <c r="DD46" s="33">
        <f t="shared" si="33"/>
        <v>165</v>
      </c>
      <c r="DE46" s="47"/>
      <c r="DF46" s="47"/>
      <c r="DG46" s="12">
        <f t="shared" si="34"/>
        <v>39507.799999999996</v>
      </c>
      <c r="DH46" s="33">
        <f t="shared" si="35"/>
        <v>3292.3166666666662</v>
      </c>
      <c r="DI46" s="12">
        <f t="shared" si="36"/>
        <v>0</v>
      </c>
      <c r="DJ46" s="42">
        <v>0</v>
      </c>
      <c r="DK46" s="33">
        <f t="shared" si="37"/>
        <v>0</v>
      </c>
      <c r="DL46" s="47">
        <v>0</v>
      </c>
      <c r="DM46" s="47">
        <v>0</v>
      </c>
      <c r="DN46" s="33">
        <f t="shared" si="38"/>
        <v>0</v>
      </c>
      <c r="DO46" s="47"/>
      <c r="DP46" s="42">
        <v>0</v>
      </c>
      <c r="DQ46" s="33">
        <f t="shared" si="39"/>
        <v>0</v>
      </c>
      <c r="DR46" s="47">
        <v>0</v>
      </c>
      <c r="DS46" s="47">
        <v>0</v>
      </c>
      <c r="DT46" s="33">
        <f t="shared" si="40"/>
        <v>0</v>
      </c>
      <c r="DU46" s="47"/>
      <c r="DV46" s="42">
        <v>0</v>
      </c>
      <c r="DW46" s="33">
        <f t="shared" si="41"/>
        <v>0</v>
      </c>
      <c r="DX46" s="47">
        <v>0</v>
      </c>
      <c r="DY46" s="47">
        <v>2670</v>
      </c>
      <c r="DZ46" s="33">
        <f t="shared" si="42"/>
        <v>222.5</v>
      </c>
      <c r="EA46" s="47"/>
      <c r="EB46" s="47"/>
      <c r="EC46" s="12">
        <f t="shared" si="43"/>
        <v>2670</v>
      </c>
      <c r="ED46" s="33">
        <f t="shared" si="44"/>
        <v>222.5</v>
      </c>
      <c r="EE46" s="12"/>
      <c r="EF46" s="14">
        <f t="shared" si="66"/>
        <v>0</v>
      </c>
      <c r="EH46" s="14"/>
      <c r="EJ46" s="14"/>
      <c r="EK46" s="14"/>
      <c r="EM46" s="14"/>
    </row>
    <row r="47" spans="1:143" s="15" customFormat="1" ht="20.25" customHeight="1">
      <c r="A47" s="21">
        <v>38</v>
      </c>
      <c r="B47" s="41" t="s">
        <v>93</v>
      </c>
      <c r="C47" s="38"/>
      <c r="D47" s="42"/>
      <c r="E47" s="25">
        <f t="shared" si="0"/>
        <v>26445</v>
      </c>
      <c r="F47" s="33">
        <f t="shared" si="45"/>
        <v>2203.75</v>
      </c>
      <c r="G47" s="12">
        <f t="shared" si="46"/>
        <v>0</v>
      </c>
      <c r="H47" s="12">
        <f t="shared" si="47"/>
        <v>0</v>
      </c>
      <c r="I47" s="12">
        <f t="shared" si="48"/>
        <v>0</v>
      </c>
      <c r="J47" s="12">
        <f t="shared" si="1"/>
        <v>8515</v>
      </c>
      <c r="K47" s="33">
        <f t="shared" si="2"/>
        <v>709.58333333333337</v>
      </c>
      <c r="L47" s="12">
        <f t="shared" si="49"/>
        <v>0</v>
      </c>
      <c r="M47" s="12">
        <f t="shared" si="50"/>
        <v>0</v>
      </c>
      <c r="N47" s="12">
        <f t="shared" si="51"/>
        <v>0</v>
      </c>
      <c r="O47" s="12">
        <f t="shared" si="3"/>
        <v>3426</v>
      </c>
      <c r="P47" s="33">
        <f t="shared" si="4"/>
        <v>285.5</v>
      </c>
      <c r="Q47" s="12">
        <f t="shared" si="5"/>
        <v>0</v>
      </c>
      <c r="R47" s="12">
        <f t="shared" si="52"/>
        <v>0</v>
      </c>
      <c r="S47" s="11">
        <f t="shared" si="53"/>
        <v>0</v>
      </c>
      <c r="T47" s="47">
        <v>20</v>
      </c>
      <c r="U47" s="33">
        <f t="shared" si="6"/>
        <v>1.6666666666666667</v>
      </c>
      <c r="V47" s="47"/>
      <c r="W47" s="12">
        <f t="shared" si="54"/>
        <v>0</v>
      </c>
      <c r="X47" s="11">
        <f t="shared" si="55"/>
        <v>0</v>
      </c>
      <c r="Y47" s="47">
        <v>3300</v>
      </c>
      <c r="Z47" s="33">
        <f t="shared" si="7"/>
        <v>275</v>
      </c>
      <c r="AA47" s="47"/>
      <c r="AB47" s="12">
        <f t="shared" si="56"/>
        <v>0</v>
      </c>
      <c r="AC47" s="11">
        <f t="shared" si="57"/>
        <v>0</v>
      </c>
      <c r="AD47" s="47">
        <v>3406</v>
      </c>
      <c r="AE47" s="33">
        <f t="shared" si="8"/>
        <v>283.83333333333331</v>
      </c>
      <c r="AF47" s="47"/>
      <c r="AG47" s="12">
        <f t="shared" si="58"/>
        <v>0</v>
      </c>
      <c r="AH47" s="11">
        <f t="shared" si="59"/>
        <v>0</v>
      </c>
      <c r="AI47" s="47">
        <v>30</v>
      </c>
      <c r="AJ47" s="33">
        <f t="shared" si="9"/>
        <v>2.5</v>
      </c>
      <c r="AK47" s="47"/>
      <c r="AL47" s="12">
        <f t="shared" si="60"/>
        <v>0</v>
      </c>
      <c r="AM47" s="11">
        <f t="shared" si="61"/>
        <v>0</v>
      </c>
      <c r="AN47" s="47"/>
      <c r="AO47" s="33">
        <f t="shared" si="10"/>
        <v>0</v>
      </c>
      <c r="AP47" s="47"/>
      <c r="AQ47" s="12" t="e">
        <f t="shared" si="62"/>
        <v>#DIV/0!</v>
      </c>
      <c r="AR47" s="11" t="e">
        <f t="shared" si="63"/>
        <v>#DIV/0!</v>
      </c>
      <c r="AS47" s="38">
        <v>0</v>
      </c>
      <c r="AT47" s="33">
        <f t="shared" si="11"/>
        <v>0</v>
      </c>
      <c r="AU47" s="47">
        <v>0</v>
      </c>
      <c r="AV47" s="38">
        <v>0</v>
      </c>
      <c r="AW47" s="33">
        <f t="shared" si="12"/>
        <v>0</v>
      </c>
      <c r="AX47" s="47"/>
      <c r="AY47" s="48">
        <v>17930</v>
      </c>
      <c r="AZ47" s="33">
        <f t="shared" si="13"/>
        <v>1494.1666666666667</v>
      </c>
      <c r="BA47" s="47"/>
      <c r="BB47" s="38">
        <v>0</v>
      </c>
      <c r="BC47" s="33">
        <f t="shared" si="14"/>
        <v>0</v>
      </c>
      <c r="BD47" s="13"/>
      <c r="BE47" s="42">
        <v>0</v>
      </c>
      <c r="BF47" s="33">
        <f t="shared" si="15"/>
        <v>0</v>
      </c>
      <c r="BG47" s="47"/>
      <c r="BH47" s="38">
        <v>0</v>
      </c>
      <c r="BI47" s="33">
        <f t="shared" si="16"/>
        <v>0</v>
      </c>
      <c r="BJ47" s="47">
        <v>0</v>
      </c>
      <c r="BK47" s="38">
        <v>0</v>
      </c>
      <c r="BL47" s="33">
        <f t="shared" si="17"/>
        <v>0</v>
      </c>
      <c r="BM47" s="47">
        <v>0</v>
      </c>
      <c r="BN47" s="12">
        <f t="shared" si="18"/>
        <v>950</v>
      </c>
      <c r="BO47" s="33">
        <f t="shared" si="19"/>
        <v>79.166666666666671</v>
      </c>
      <c r="BP47" s="12">
        <f t="shared" si="20"/>
        <v>0</v>
      </c>
      <c r="BQ47" s="12">
        <f t="shared" si="64"/>
        <v>0</v>
      </c>
      <c r="BR47" s="11">
        <f t="shared" si="65"/>
        <v>0</v>
      </c>
      <c r="BS47" s="47">
        <v>600</v>
      </c>
      <c r="BT47" s="33">
        <f t="shared" si="21"/>
        <v>50</v>
      </c>
      <c r="BU47" s="47"/>
      <c r="BV47" s="47">
        <v>350</v>
      </c>
      <c r="BW47" s="33">
        <f t="shared" si="22"/>
        <v>29.166666666666668</v>
      </c>
      <c r="BX47" s="47"/>
      <c r="BY47" s="42">
        <v>0</v>
      </c>
      <c r="BZ47" s="33">
        <f t="shared" si="23"/>
        <v>0</v>
      </c>
      <c r="CA47" s="47"/>
      <c r="CB47" s="47">
        <v>0</v>
      </c>
      <c r="CC47" s="33">
        <f t="shared" si="24"/>
        <v>0</v>
      </c>
      <c r="CD47" s="47"/>
      <c r="CE47" s="11"/>
      <c r="CF47" s="33">
        <f t="shared" si="25"/>
        <v>0</v>
      </c>
      <c r="CG47" s="47">
        <v>0</v>
      </c>
      <c r="CH47" s="42">
        <v>0</v>
      </c>
      <c r="CI47" s="33">
        <f t="shared" si="26"/>
        <v>0</v>
      </c>
      <c r="CJ47" s="47"/>
      <c r="CK47" s="38">
        <v>0</v>
      </c>
      <c r="CL47" s="33">
        <f t="shared" si="27"/>
        <v>0</v>
      </c>
      <c r="CM47" s="47"/>
      <c r="CN47" s="47">
        <v>450</v>
      </c>
      <c r="CO47" s="33">
        <f t="shared" si="28"/>
        <v>37.5</v>
      </c>
      <c r="CP47" s="47"/>
      <c r="CQ47" s="47">
        <v>450</v>
      </c>
      <c r="CR47" s="33">
        <f t="shared" si="29"/>
        <v>37.5</v>
      </c>
      <c r="CS47" s="47"/>
      <c r="CT47" s="38">
        <v>0</v>
      </c>
      <c r="CU47" s="33">
        <f t="shared" si="30"/>
        <v>0</v>
      </c>
      <c r="CV47" s="47"/>
      <c r="CW47" s="42">
        <v>0</v>
      </c>
      <c r="CX47" s="33">
        <f t="shared" si="31"/>
        <v>0</v>
      </c>
      <c r="CY47" s="47"/>
      <c r="CZ47" s="42">
        <v>0</v>
      </c>
      <c r="DA47" s="33">
        <f t="shared" si="32"/>
        <v>0</v>
      </c>
      <c r="DB47" s="47"/>
      <c r="DC47" s="47">
        <v>359</v>
      </c>
      <c r="DD47" s="33">
        <f t="shared" si="33"/>
        <v>29.916666666666668</v>
      </c>
      <c r="DE47" s="47"/>
      <c r="DF47" s="47"/>
      <c r="DG47" s="12">
        <f t="shared" si="34"/>
        <v>26445</v>
      </c>
      <c r="DH47" s="33">
        <f t="shared" si="35"/>
        <v>2203.75</v>
      </c>
      <c r="DI47" s="12">
        <f t="shared" si="36"/>
        <v>0</v>
      </c>
      <c r="DJ47" s="42">
        <v>0</v>
      </c>
      <c r="DK47" s="33">
        <f t="shared" si="37"/>
        <v>0</v>
      </c>
      <c r="DL47" s="47">
        <v>0</v>
      </c>
      <c r="DM47" s="47">
        <v>0</v>
      </c>
      <c r="DN47" s="33">
        <f t="shared" si="38"/>
        <v>0</v>
      </c>
      <c r="DO47" s="47"/>
      <c r="DP47" s="42">
        <v>0</v>
      </c>
      <c r="DQ47" s="33">
        <f t="shared" si="39"/>
        <v>0</v>
      </c>
      <c r="DR47" s="47">
        <v>0</v>
      </c>
      <c r="DS47" s="47">
        <v>0</v>
      </c>
      <c r="DT47" s="33">
        <f t="shared" si="40"/>
        <v>0</v>
      </c>
      <c r="DU47" s="47"/>
      <c r="DV47" s="42">
        <v>0</v>
      </c>
      <c r="DW47" s="33">
        <f t="shared" si="41"/>
        <v>0</v>
      </c>
      <c r="DX47" s="47">
        <v>0</v>
      </c>
      <c r="DY47" s="47">
        <v>1500</v>
      </c>
      <c r="DZ47" s="33">
        <f t="shared" si="42"/>
        <v>125</v>
      </c>
      <c r="EA47" s="47"/>
      <c r="EB47" s="47"/>
      <c r="EC47" s="12">
        <f t="shared" si="43"/>
        <v>1500</v>
      </c>
      <c r="ED47" s="33">
        <f t="shared" si="44"/>
        <v>125</v>
      </c>
      <c r="EE47" s="12"/>
      <c r="EF47" s="14">
        <f t="shared" si="66"/>
        <v>0</v>
      </c>
      <c r="EH47" s="14"/>
      <c r="EJ47" s="14"/>
      <c r="EK47" s="14"/>
      <c r="EM47" s="14"/>
    </row>
    <row r="48" spans="1:143" s="15" customFormat="1" ht="20.25" customHeight="1">
      <c r="A48" s="21">
        <v>39</v>
      </c>
      <c r="B48" s="73" t="s">
        <v>94</v>
      </c>
      <c r="C48" s="38">
        <v>200</v>
      </c>
      <c r="D48" s="42"/>
      <c r="E48" s="25">
        <f t="shared" si="0"/>
        <v>5081.7</v>
      </c>
      <c r="F48" s="33">
        <f t="shared" si="45"/>
        <v>423.47499999999997</v>
      </c>
      <c r="G48" s="12">
        <f t="shared" si="46"/>
        <v>0</v>
      </c>
      <c r="H48" s="12">
        <f t="shared" si="47"/>
        <v>0</v>
      </c>
      <c r="I48" s="12">
        <f t="shared" si="48"/>
        <v>0</v>
      </c>
      <c r="J48" s="12">
        <f t="shared" si="1"/>
        <v>573.70000000000005</v>
      </c>
      <c r="K48" s="33">
        <f t="shared" si="2"/>
        <v>47.808333333333337</v>
      </c>
      <c r="L48" s="12">
        <f t="shared" si="49"/>
        <v>0</v>
      </c>
      <c r="M48" s="12">
        <f t="shared" si="50"/>
        <v>0</v>
      </c>
      <c r="N48" s="12">
        <f t="shared" si="51"/>
        <v>0</v>
      </c>
      <c r="O48" s="12">
        <f t="shared" si="3"/>
        <v>31.2</v>
      </c>
      <c r="P48" s="33">
        <f t="shared" si="4"/>
        <v>2.6</v>
      </c>
      <c r="Q48" s="12">
        <f t="shared" si="5"/>
        <v>0</v>
      </c>
      <c r="R48" s="12">
        <f t="shared" si="52"/>
        <v>0</v>
      </c>
      <c r="S48" s="11">
        <f t="shared" si="53"/>
        <v>0</v>
      </c>
      <c r="T48" s="47">
        <v>0</v>
      </c>
      <c r="U48" s="33">
        <f t="shared" si="6"/>
        <v>0</v>
      </c>
      <c r="V48" s="47"/>
      <c r="W48" s="12" t="e">
        <f t="shared" si="54"/>
        <v>#DIV/0!</v>
      </c>
      <c r="X48" s="11" t="e">
        <f t="shared" si="55"/>
        <v>#DIV/0!</v>
      </c>
      <c r="Y48" s="47">
        <v>142.5</v>
      </c>
      <c r="Z48" s="33">
        <f t="shared" si="7"/>
        <v>11.875</v>
      </c>
      <c r="AA48" s="47"/>
      <c r="AB48" s="12">
        <f t="shared" si="56"/>
        <v>0</v>
      </c>
      <c r="AC48" s="11">
        <f t="shared" si="57"/>
        <v>0</v>
      </c>
      <c r="AD48" s="47">
        <v>31.2</v>
      </c>
      <c r="AE48" s="33">
        <f t="shared" si="8"/>
        <v>2.6</v>
      </c>
      <c r="AF48" s="47"/>
      <c r="AG48" s="12">
        <f t="shared" si="58"/>
        <v>0</v>
      </c>
      <c r="AH48" s="11">
        <f t="shared" si="59"/>
        <v>0</v>
      </c>
      <c r="AI48" s="47">
        <v>0</v>
      </c>
      <c r="AJ48" s="33">
        <f t="shared" si="9"/>
        <v>0</v>
      </c>
      <c r="AK48" s="47"/>
      <c r="AL48" s="12" t="e">
        <f t="shared" si="60"/>
        <v>#DIV/0!</v>
      </c>
      <c r="AM48" s="11" t="e">
        <f t="shared" si="61"/>
        <v>#DIV/0!</v>
      </c>
      <c r="AN48" s="47"/>
      <c r="AO48" s="33">
        <f t="shared" si="10"/>
        <v>0</v>
      </c>
      <c r="AP48" s="47"/>
      <c r="AQ48" s="12" t="e">
        <f t="shared" si="62"/>
        <v>#DIV/0!</v>
      </c>
      <c r="AR48" s="11" t="e">
        <f t="shared" si="63"/>
        <v>#DIV/0!</v>
      </c>
      <c r="AS48" s="38">
        <v>0</v>
      </c>
      <c r="AT48" s="33">
        <f t="shared" si="11"/>
        <v>0</v>
      </c>
      <c r="AU48" s="47">
        <v>0</v>
      </c>
      <c r="AV48" s="38">
        <v>0</v>
      </c>
      <c r="AW48" s="33">
        <f t="shared" si="12"/>
        <v>0</v>
      </c>
      <c r="AX48" s="47"/>
      <c r="AY48" s="48">
        <v>4508</v>
      </c>
      <c r="AZ48" s="33">
        <f t="shared" si="13"/>
        <v>375.66666666666669</v>
      </c>
      <c r="BA48" s="47"/>
      <c r="BB48" s="38">
        <v>0</v>
      </c>
      <c r="BC48" s="33">
        <f t="shared" si="14"/>
        <v>0</v>
      </c>
      <c r="BD48" s="13"/>
      <c r="BE48" s="42">
        <v>0</v>
      </c>
      <c r="BF48" s="33">
        <f t="shared" si="15"/>
        <v>0</v>
      </c>
      <c r="BG48" s="47"/>
      <c r="BH48" s="38">
        <v>0</v>
      </c>
      <c r="BI48" s="33">
        <f t="shared" si="16"/>
        <v>0</v>
      </c>
      <c r="BJ48" s="47">
        <v>0</v>
      </c>
      <c r="BK48" s="38">
        <v>0</v>
      </c>
      <c r="BL48" s="33">
        <f t="shared" si="17"/>
        <v>0</v>
      </c>
      <c r="BM48" s="47">
        <v>0</v>
      </c>
      <c r="BN48" s="12">
        <f t="shared" si="18"/>
        <v>400</v>
      </c>
      <c r="BO48" s="33">
        <f t="shared" si="19"/>
        <v>33.333333333333336</v>
      </c>
      <c r="BP48" s="12">
        <f t="shared" si="20"/>
        <v>0</v>
      </c>
      <c r="BQ48" s="12">
        <f t="shared" si="64"/>
        <v>0</v>
      </c>
      <c r="BR48" s="11">
        <f t="shared" si="65"/>
        <v>0</v>
      </c>
      <c r="BS48" s="47">
        <v>400</v>
      </c>
      <c r="BT48" s="33">
        <f t="shared" si="21"/>
        <v>33.333333333333336</v>
      </c>
      <c r="BU48" s="47"/>
      <c r="BV48" s="47">
        <v>0</v>
      </c>
      <c r="BW48" s="33">
        <f t="shared" si="22"/>
        <v>0</v>
      </c>
      <c r="BX48" s="47"/>
      <c r="BY48" s="42">
        <v>0</v>
      </c>
      <c r="BZ48" s="33">
        <f t="shared" si="23"/>
        <v>0</v>
      </c>
      <c r="CA48" s="47"/>
      <c r="CB48" s="47">
        <v>0</v>
      </c>
      <c r="CC48" s="33">
        <f t="shared" si="24"/>
        <v>0</v>
      </c>
      <c r="CD48" s="47"/>
      <c r="CE48" s="11"/>
      <c r="CF48" s="33">
        <f t="shared" si="25"/>
        <v>0</v>
      </c>
      <c r="CG48" s="47">
        <v>0</v>
      </c>
      <c r="CH48" s="42">
        <v>0</v>
      </c>
      <c r="CI48" s="33">
        <f t="shared" si="26"/>
        <v>0</v>
      </c>
      <c r="CJ48" s="47"/>
      <c r="CK48" s="38">
        <v>0</v>
      </c>
      <c r="CL48" s="33">
        <f t="shared" si="27"/>
        <v>0</v>
      </c>
      <c r="CM48" s="47"/>
      <c r="CN48" s="47">
        <v>0</v>
      </c>
      <c r="CO48" s="33">
        <f t="shared" si="28"/>
        <v>0</v>
      </c>
      <c r="CP48" s="47"/>
      <c r="CQ48" s="47">
        <v>0</v>
      </c>
      <c r="CR48" s="33">
        <f t="shared" si="29"/>
        <v>0</v>
      </c>
      <c r="CS48" s="47"/>
      <c r="CT48" s="38">
        <v>0</v>
      </c>
      <c r="CU48" s="33">
        <f t="shared" si="30"/>
        <v>0</v>
      </c>
      <c r="CV48" s="47"/>
      <c r="CW48" s="42">
        <v>0</v>
      </c>
      <c r="CX48" s="33">
        <f t="shared" si="31"/>
        <v>0</v>
      </c>
      <c r="CY48" s="47"/>
      <c r="CZ48" s="42">
        <v>0</v>
      </c>
      <c r="DA48" s="33">
        <f t="shared" si="32"/>
        <v>0</v>
      </c>
      <c r="DB48" s="47"/>
      <c r="DC48" s="47">
        <v>0</v>
      </c>
      <c r="DD48" s="33">
        <f t="shared" si="33"/>
        <v>0</v>
      </c>
      <c r="DE48" s="47"/>
      <c r="DF48" s="47"/>
      <c r="DG48" s="12">
        <f t="shared" si="34"/>
        <v>5081.7</v>
      </c>
      <c r="DH48" s="33">
        <f t="shared" si="35"/>
        <v>423.47499999999997</v>
      </c>
      <c r="DI48" s="12">
        <f t="shared" si="36"/>
        <v>0</v>
      </c>
      <c r="DJ48" s="42">
        <v>0</v>
      </c>
      <c r="DK48" s="33">
        <f t="shared" si="37"/>
        <v>0</v>
      </c>
      <c r="DL48" s="47">
        <v>0</v>
      </c>
      <c r="DM48" s="47">
        <v>0</v>
      </c>
      <c r="DN48" s="33">
        <f t="shared" si="38"/>
        <v>0</v>
      </c>
      <c r="DO48" s="47"/>
      <c r="DP48" s="42">
        <v>0</v>
      </c>
      <c r="DQ48" s="33">
        <f t="shared" si="39"/>
        <v>0</v>
      </c>
      <c r="DR48" s="47">
        <v>0</v>
      </c>
      <c r="DS48" s="47">
        <v>0</v>
      </c>
      <c r="DT48" s="33">
        <f t="shared" si="40"/>
        <v>0</v>
      </c>
      <c r="DU48" s="47"/>
      <c r="DV48" s="42">
        <v>0</v>
      </c>
      <c r="DW48" s="33">
        <f t="shared" si="41"/>
        <v>0</v>
      </c>
      <c r="DX48" s="47">
        <v>0</v>
      </c>
      <c r="DY48" s="47">
        <v>500</v>
      </c>
      <c r="DZ48" s="33">
        <f t="shared" si="42"/>
        <v>41.666666666666664</v>
      </c>
      <c r="EA48" s="47"/>
      <c r="EB48" s="47"/>
      <c r="EC48" s="12">
        <f t="shared" si="43"/>
        <v>500</v>
      </c>
      <c r="ED48" s="33">
        <f t="shared" si="44"/>
        <v>41.666666666666664</v>
      </c>
      <c r="EE48" s="12"/>
      <c r="EF48" s="14">
        <f t="shared" si="66"/>
        <v>0</v>
      </c>
      <c r="EH48" s="14"/>
      <c r="EJ48" s="14"/>
      <c r="EK48" s="14"/>
      <c r="EM48" s="14"/>
    </row>
    <row r="49" spans="1:143" s="15" customFormat="1" ht="20.25" customHeight="1">
      <c r="A49" s="21">
        <v>40</v>
      </c>
      <c r="B49" s="73" t="s">
        <v>95</v>
      </c>
      <c r="C49" s="38">
        <v>1157.8</v>
      </c>
      <c r="D49" s="42"/>
      <c r="E49" s="25">
        <f t="shared" si="0"/>
        <v>6020.3</v>
      </c>
      <c r="F49" s="33">
        <f t="shared" si="45"/>
        <v>501.69166666666666</v>
      </c>
      <c r="G49" s="12">
        <f t="shared" si="46"/>
        <v>0</v>
      </c>
      <c r="H49" s="12">
        <f t="shared" si="47"/>
        <v>0</v>
      </c>
      <c r="I49" s="12">
        <f t="shared" si="48"/>
        <v>0</v>
      </c>
      <c r="J49" s="12">
        <f t="shared" si="1"/>
        <v>1922.8</v>
      </c>
      <c r="K49" s="33">
        <f t="shared" si="2"/>
        <v>160.23333333333332</v>
      </c>
      <c r="L49" s="12">
        <f t="shared" si="49"/>
        <v>0</v>
      </c>
      <c r="M49" s="12">
        <f t="shared" si="50"/>
        <v>0</v>
      </c>
      <c r="N49" s="12">
        <f t="shared" si="51"/>
        <v>0</v>
      </c>
      <c r="O49" s="12">
        <f t="shared" si="3"/>
        <v>222.8</v>
      </c>
      <c r="P49" s="33">
        <f t="shared" si="4"/>
        <v>18.566666666666666</v>
      </c>
      <c r="Q49" s="12">
        <f t="shared" si="5"/>
        <v>0</v>
      </c>
      <c r="R49" s="12">
        <f t="shared" si="52"/>
        <v>0</v>
      </c>
      <c r="S49" s="11">
        <f t="shared" si="53"/>
        <v>0</v>
      </c>
      <c r="T49" s="47">
        <v>2.8</v>
      </c>
      <c r="U49" s="33">
        <f t="shared" si="6"/>
        <v>0.23333333333333331</v>
      </c>
      <c r="V49" s="47"/>
      <c r="W49" s="12">
        <f t="shared" si="54"/>
        <v>0</v>
      </c>
      <c r="X49" s="11">
        <f t="shared" si="55"/>
        <v>0</v>
      </c>
      <c r="Y49" s="47">
        <v>200</v>
      </c>
      <c r="Z49" s="33">
        <f t="shared" si="7"/>
        <v>16.666666666666668</v>
      </c>
      <c r="AA49" s="47"/>
      <c r="AB49" s="12">
        <f t="shared" si="56"/>
        <v>0</v>
      </c>
      <c r="AC49" s="11">
        <f t="shared" si="57"/>
        <v>0</v>
      </c>
      <c r="AD49" s="47">
        <v>220</v>
      </c>
      <c r="AE49" s="33">
        <f t="shared" si="8"/>
        <v>18.333333333333332</v>
      </c>
      <c r="AF49" s="47"/>
      <c r="AG49" s="12">
        <f t="shared" si="58"/>
        <v>0</v>
      </c>
      <c r="AH49" s="11">
        <f t="shared" si="59"/>
        <v>0</v>
      </c>
      <c r="AI49" s="47">
        <v>0</v>
      </c>
      <c r="AJ49" s="33">
        <f t="shared" si="9"/>
        <v>0</v>
      </c>
      <c r="AK49" s="47"/>
      <c r="AL49" s="12" t="e">
        <f t="shared" si="60"/>
        <v>#DIV/0!</v>
      </c>
      <c r="AM49" s="11" t="e">
        <f t="shared" si="61"/>
        <v>#DIV/0!</v>
      </c>
      <c r="AN49" s="47"/>
      <c r="AO49" s="33">
        <f t="shared" si="10"/>
        <v>0</v>
      </c>
      <c r="AP49" s="47"/>
      <c r="AQ49" s="12" t="e">
        <f t="shared" si="62"/>
        <v>#DIV/0!</v>
      </c>
      <c r="AR49" s="11" t="e">
        <f t="shared" si="63"/>
        <v>#DIV/0!</v>
      </c>
      <c r="AS49" s="38">
        <v>0</v>
      </c>
      <c r="AT49" s="33">
        <f t="shared" si="11"/>
        <v>0</v>
      </c>
      <c r="AU49" s="47">
        <v>0</v>
      </c>
      <c r="AV49" s="38">
        <v>0</v>
      </c>
      <c r="AW49" s="33">
        <f t="shared" si="12"/>
        <v>0</v>
      </c>
      <c r="AX49" s="47"/>
      <c r="AY49" s="48">
        <v>4097.5</v>
      </c>
      <c r="AZ49" s="33">
        <f t="shared" si="13"/>
        <v>341.45833333333331</v>
      </c>
      <c r="BA49" s="47"/>
      <c r="BB49" s="38">
        <v>0</v>
      </c>
      <c r="BC49" s="33">
        <f t="shared" si="14"/>
        <v>0</v>
      </c>
      <c r="BD49" s="13"/>
      <c r="BE49" s="42">
        <v>0</v>
      </c>
      <c r="BF49" s="33">
        <f t="shared" si="15"/>
        <v>0</v>
      </c>
      <c r="BG49" s="47"/>
      <c r="BH49" s="38">
        <v>0</v>
      </c>
      <c r="BI49" s="33">
        <f t="shared" si="16"/>
        <v>0</v>
      </c>
      <c r="BJ49" s="47">
        <v>0</v>
      </c>
      <c r="BK49" s="38">
        <v>0</v>
      </c>
      <c r="BL49" s="33">
        <f t="shared" si="17"/>
        <v>0</v>
      </c>
      <c r="BM49" s="47">
        <v>0</v>
      </c>
      <c r="BN49" s="12">
        <f t="shared" si="18"/>
        <v>1300</v>
      </c>
      <c r="BO49" s="33">
        <f t="shared" si="19"/>
        <v>108.33333333333333</v>
      </c>
      <c r="BP49" s="12">
        <f t="shared" si="20"/>
        <v>0</v>
      </c>
      <c r="BQ49" s="12">
        <f t="shared" si="64"/>
        <v>0</v>
      </c>
      <c r="BR49" s="11">
        <f t="shared" si="65"/>
        <v>0</v>
      </c>
      <c r="BS49" s="47">
        <v>1300</v>
      </c>
      <c r="BT49" s="33">
        <f t="shared" si="21"/>
        <v>108.33333333333333</v>
      </c>
      <c r="BU49" s="47"/>
      <c r="BV49" s="47">
        <v>0</v>
      </c>
      <c r="BW49" s="33">
        <f t="shared" si="22"/>
        <v>0</v>
      </c>
      <c r="BX49" s="47"/>
      <c r="BY49" s="42">
        <v>0</v>
      </c>
      <c r="BZ49" s="33">
        <f t="shared" si="23"/>
        <v>0</v>
      </c>
      <c r="CA49" s="47"/>
      <c r="CB49" s="47">
        <v>0</v>
      </c>
      <c r="CC49" s="33">
        <f t="shared" si="24"/>
        <v>0</v>
      </c>
      <c r="CD49" s="47"/>
      <c r="CE49" s="11"/>
      <c r="CF49" s="33">
        <f t="shared" si="25"/>
        <v>0</v>
      </c>
      <c r="CG49" s="47">
        <v>0</v>
      </c>
      <c r="CH49" s="42">
        <v>0</v>
      </c>
      <c r="CI49" s="33">
        <f t="shared" si="26"/>
        <v>0</v>
      </c>
      <c r="CJ49" s="47"/>
      <c r="CK49" s="38">
        <v>0</v>
      </c>
      <c r="CL49" s="33">
        <f t="shared" si="27"/>
        <v>0</v>
      </c>
      <c r="CM49" s="47"/>
      <c r="CN49" s="47">
        <v>200</v>
      </c>
      <c r="CO49" s="33">
        <f t="shared" si="28"/>
        <v>16.666666666666668</v>
      </c>
      <c r="CP49" s="47"/>
      <c r="CQ49" s="47">
        <v>100</v>
      </c>
      <c r="CR49" s="33">
        <f t="shared" si="29"/>
        <v>8.3333333333333339</v>
      </c>
      <c r="CS49" s="47"/>
      <c r="CT49" s="38">
        <v>0</v>
      </c>
      <c r="CU49" s="33">
        <f t="shared" si="30"/>
        <v>0</v>
      </c>
      <c r="CV49" s="47"/>
      <c r="CW49" s="42">
        <v>0</v>
      </c>
      <c r="CX49" s="33">
        <f t="shared" si="31"/>
        <v>0</v>
      </c>
      <c r="CY49" s="47"/>
      <c r="CZ49" s="42">
        <v>0</v>
      </c>
      <c r="DA49" s="33">
        <f t="shared" si="32"/>
        <v>0</v>
      </c>
      <c r="DB49" s="47"/>
      <c r="DC49" s="47">
        <v>0</v>
      </c>
      <c r="DD49" s="33">
        <f t="shared" si="33"/>
        <v>0</v>
      </c>
      <c r="DE49" s="47"/>
      <c r="DF49" s="47"/>
      <c r="DG49" s="12">
        <f t="shared" si="34"/>
        <v>6020.3</v>
      </c>
      <c r="DH49" s="33">
        <f t="shared" si="35"/>
        <v>501.69166666666666</v>
      </c>
      <c r="DI49" s="12">
        <f t="shared" si="36"/>
        <v>0</v>
      </c>
      <c r="DJ49" s="42">
        <v>0</v>
      </c>
      <c r="DK49" s="33">
        <f t="shared" si="37"/>
        <v>0</v>
      </c>
      <c r="DL49" s="47">
        <v>0</v>
      </c>
      <c r="DM49" s="47">
        <v>0</v>
      </c>
      <c r="DN49" s="33">
        <f t="shared" si="38"/>
        <v>0</v>
      </c>
      <c r="DO49" s="47"/>
      <c r="DP49" s="42">
        <v>0</v>
      </c>
      <c r="DQ49" s="33">
        <f t="shared" si="39"/>
        <v>0</v>
      </c>
      <c r="DR49" s="47">
        <v>0</v>
      </c>
      <c r="DS49" s="47">
        <v>0</v>
      </c>
      <c r="DT49" s="33">
        <f t="shared" si="40"/>
        <v>0</v>
      </c>
      <c r="DU49" s="47"/>
      <c r="DV49" s="42">
        <v>0</v>
      </c>
      <c r="DW49" s="33">
        <f t="shared" si="41"/>
        <v>0</v>
      </c>
      <c r="DX49" s="47">
        <v>0</v>
      </c>
      <c r="DY49" s="47">
        <v>300</v>
      </c>
      <c r="DZ49" s="33">
        <f t="shared" si="42"/>
        <v>25</v>
      </c>
      <c r="EA49" s="47"/>
      <c r="EB49" s="47"/>
      <c r="EC49" s="12">
        <f t="shared" si="43"/>
        <v>300</v>
      </c>
      <c r="ED49" s="33">
        <f t="shared" si="44"/>
        <v>25</v>
      </c>
      <c r="EE49" s="12"/>
      <c r="EF49" s="14">
        <f t="shared" si="66"/>
        <v>0</v>
      </c>
      <c r="EH49" s="14"/>
      <c r="EJ49" s="14"/>
      <c r="EK49" s="14"/>
      <c r="EM49" s="14"/>
    </row>
    <row r="50" spans="1:143" s="15" customFormat="1" ht="20.25" customHeight="1">
      <c r="A50" s="21" t="s">
        <v>222</v>
      </c>
      <c r="B50" s="73" t="s">
        <v>96</v>
      </c>
      <c r="C50" s="38">
        <v>300</v>
      </c>
      <c r="D50" s="42"/>
      <c r="E50" s="25">
        <f t="shared" si="0"/>
        <v>5380.08</v>
      </c>
      <c r="F50" s="33">
        <f t="shared" si="45"/>
        <v>448.34</v>
      </c>
      <c r="G50" s="12">
        <f t="shared" si="46"/>
        <v>0</v>
      </c>
      <c r="H50" s="12">
        <f t="shared" si="47"/>
        <v>0</v>
      </c>
      <c r="I50" s="12">
        <f t="shared" si="48"/>
        <v>0</v>
      </c>
      <c r="J50" s="12">
        <f t="shared" si="1"/>
        <v>855.90000000000009</v>
      </c>
      <c r="K50" s="33">
        <f t="shared" si="2"/>
        <v>71.325000000000003</v>
      </c>
      <c r="L50" s="12">
        <f t="shared" si="49"/>
        <v>0</v>
      </c>
      <c r="M50" s="12">
        <f t="shared" si="50"/>
        <v>0</v>
      </c>
      <c r="N50" s="12">
        <f t="shared" si="51"/>
        <v>0</v>
      </c>
      <c r="O50" s="12">
        <f t="shared" si="3"/>
        <v>185.9</v>
      </c>
      <c r="P50" s="33">
        <f t="shared" si="4"/>
        <v>15.491666666666667</v>
      </c>
      <c r="Q50" s="12">
        <f t="shared" si="5"/>
        <v>0</v>
      </c>
      <c r="R50" s="12">
        <f t="shared" si="52"/>
        <v>0</v>
      </c>
      <c r="S50" s="11">
        <f t="shared" si="53"/>
        <v>0</v>
      </c>
      <c r="T50" s="47">
        <v>2.6</v>
      </c>
      <c r="U50" s="33">
        <f t="shared" si="6"/>
        <v>0.21666666666666667</v>
      </c>
      <c r="V50" s="47"/>
      <c r="W50" s="12">
        <f t="shared" si="54"/>
        <v>0</v>
      </c>
      <c r="X50" s="11">
        <f t="shared" si="55"/>
        <v>0</v>
      </c>
      <c r="Y50" s="47">
        <v>410</v>
      </c>
      <c r="Z50" s="33">
        <f t="shared" si="7"/>
        <v>34.166666666666664</v>
      </c>
      <c r="AA50" s="47"/>
      <c r="AB50" s="12">
        <f t="shared" si="56"/>
        <v>0</v>
      </c>
      <c r="AC50" s="11">
        <f t="shared" si="57"/>
        <v>0</v>
      </c>
      <c r="AD50" s="47">
        <v>183.3</v>
      </c>
      <c r="AE50" s="33">
        <f t="shared" si="8"/>
        <v>15.275</v>
      </c>
      <c r="AF50" s="47"/>
      <c r="AG50" s="12">
        <f t="shared" si="58"/>
        <v>0</v>
      </c>
      <c r="AH50" s="11">
        <f t="shared" si="59"/>
        <v>0</v>
      </c>
      <c r="AI50" s="47">
        <v>0</v>
      </c>
      <c r="AJ50" s="33">
        <f t="shared" si="9"/>
        <v>0</v>
      </c>
      <c r="AK50" s="47"/>
      <c r="AL50" s="12" t="e">
        <f t="shared" si="60"/>
        <v>#DIV/0!</v>
      </c>
      <c r="AM50" s="11" t="e">
        <f t="shared" si="61"/>
        <v>#DIV/0!</v>
      </c>
      <c r="AN50" s="47"/>
      <c r="AO50" s="33">
        <f t="shared" si="10"/>
        <v>0</v>
      </c>
      <c r="AP50" s="47"/>
      <c r="AQ50" s="12" t="e">
        <f t="shared" si="62"/>
        <v>#DIV/0!</v>
      </c>
      <c r="AR50" s="11" t="e">
        <f t="shared" si="63"/>
        <v>#DIV/0!</v>
      </c>
      <c r="AS50" s="38">
        <v>0</v>
      </c>
      <c r="AT50" s="33">
        <f t="shared" si="11"/>
        <v>0</v>
      </c>
      <c r="AU50" s="47">
        <v>0</v>
      </c>
      <c r="AV50" s="38">
        <v>0</v>
      </c>
      <c r="AW50" s="33">
        <f t="shared" si="12"/>
        <v>0</v>
      </c>
      <c r="AX50" s="47"/>
      <c r="AY50" s="48">
        <v>4524.18</v>
      </c>
      <c r="AZ50" s="33">
        <f t="shared" si="13"/>
        <v>377.01500000000004</v>
      </c>
      <c r="BA50" s="47"/>
      <c r="BB50" s="38">
        <v>0</v>
      </c>
      <c r="BC50" s="33">
        <f t="shared" si="14"/>
        <v>0</v>
      </c>
      <c r="BD50" s="13"/>
      <c r="BE50" s="42">
        <v>0</v>
      </c>
      <c r="BF50" s="33">
        <f t="shared" si="15"/>
        <v>0</v>
      </c>
      <c r="BG50" s="47"/>
      <c r="BH50" s="38">
        <v>0</v>
      </c>
      <c r="BI50" s="33">
        <f t="shared" si="16"/>
        <v>0</v>
      </c>
      <c r="BJ50" s="47">
        <v>0</v>
      </c>
      <c r="BK50" s="38">
        <v>0</v>
      </c>
      <c r="BL50" s="33">
        <f t="shared" si="17"/>
        <v>0</v>
      </c>
      <c r="BM50" s="47">
        <v>0</v>
      </c>
      <c r="BN50" s="12">
        <f t="shared" si="18"/>
        <v>260</v>
      </c>
      <c r="BO50" s="33">
        <f t="shared" si="19"/>
        <v>21.666666666666668</v>
      </c>
      <c r="BP50" s="12">
        <f t="shared" si="20"/>
        <v>0</v>
      </c>
      <c r="BQ50" s="12">
        <f t="shared" si="64"/>
        <v>0</v>
      </c>
      <c r="BR50" s="11">
        <f t="shared" si="65"/>
        <v>0</v>
      </c>
      <c r="BS50" s="47">
        <v>260</v>
      </c>
      <c r="BT50" s="33">
        <f t="shared" si="21"/>
        <v>21.666666666666668</v>
      </c>
      <c r="BU50" s="47"/>
      <c r="BV50" s="47">
        <v>0</v>
      </c>
      <c r="BW50" s="33">
        <f t="shared" si="22"/>
        <v>0</v>
      </c>
      <c r="BX50" s="47"/>
      <c r="BY50" s="42">
        <v>0</v>
      </c>
      <c r="BZ50" s="33">
        <f t="shared" si="23"/>
        <v>0</v>
      </c>
      <c r="CA50" s="47"/>
      <c r="CB50" s="47">
        <v>0</v>
      </c>
      <c r="CC50" s="33">
        <f t="shared" si="24"/>
        <v>0</v>
      </c>
      <c r="CD50" s="47"/>
      <c r="CE50" s="11"/>
      <c r="CF50" s="33">
        <f t="shared" si="25"/>
        <v>0</v>
      </c>
      <c r="CG50" s="47">
        <v>0</v>
      </c>
      <c r="CH50" s="42">
        <v>0</v>
      </c>
      <c r="CI50" s="33">
        <f t="shared" si="26"/>
        <v>0</v>
      </c>
      <c r="CJ50" s="47"/>
      <c r="CK50" s="38">
        <v>0</v>
      </c>
      <c r="CL50" s="33">
        <f t="shared" si="27"/>
        <v>0</v>
      </c>
      <c r="CM50" s="47"/>
      <c r="CN50" s="47">
        <v>0</v>
      </c>
      <c r="CO50" s="33">
        <f t="shared" si="28"/>
        <v>0</v>
      </c>
      <c r="CP50" s="47"/>
      <c r="CQ50" s="47">
        <v>0</v>
      </c>
      <c r="CR50" s="33">
        <f t="shared" si="29"/>
        <v>0</v>
      </c>
      <c r="CS50" s="47"/>
      <c r="CT50" s="38">
        <v>0</v>
      </c>
      <c r="CU50" s="33">
        <f t="shared" si="30"/>
        <v>0</v>
      </c>
      <c r="CV50" s="47"/>
      <c r="CW50" s="42">
        <v>0</v>
      </c>
      <c r="CX50" s="33">
        <f t="shared" si="31"/>
        <v>0</v>
      </c>
      <c r="CY50" s="47"/>
      <c r="CZ50" s="42">
        <v>0</v>
      </c>
      <c r="DA50" s="33">
        <f t="shared" si="32"/>
        <v>0</v>
      </c>
      <c r="DB50" s="47"/>
      <c r="DC50" s="47">
        <v>0</v>
      </c>
      <c r="DD50" s="33">
        <f t="shared" si="33"/>
        <v>0</v>
      </c>
      <c r="DE50" s="47"/>
      <c r="DF50" s="47"/>
      <c r="DG50" s="12">
        <f t="shared" si="34"/>
        <v>5380.08</v>
      </c>
      <c r="DH50" s="33">
        <f t="shared" si="35"/>
        <v>448.34</v>
      </c>
      <c r="DI50" s="12">
        <f t="shared" si="36"/>
        <v>0</v>
      </c>
      <c r="DJ50" s="42">
        <v>0</v>
      </c>
      <c r="DK50" s="33">
        <f t="shared" si="37"/>
        <v>0</v>
      </c>
      <c r="DL50" s="47">
        <v>0</v>
      </c>
      <c r="DM50" s="47">
        <v>0</v>
      </c>
      <c r="DN50" s="33">
        <f t="shared" si="38"/>
        <v>0</v>
      </c>
      <c r="DO50" s="47"/>
      <c r="DP50" s="42">
        <v>0</v>
      </c>
      <c r="DQ50" s="33">
        <f t="shared" si="39"/>
        <v>0</v>
      </c>
      <c r="DR50" s="47">
        <v>0</v>
      </c>
      <c r="DS50" s="47">
        <v>0</v>
      </c>
      <c r="DT50" s="33">
        <f t="shared" si="40"/>
        <v>0</v>
      </c>
      <c r="DU50" s="47"/>
      <c r="DV50" s="42">
        <v>0</v>
      </c>
      <c r="DW50" s="33">
        <f t="shared" si="41"/>
        <v>0</v>
      </c>
      <c r="DX50" s="47">
        <v>0</v>
      </c>
      <c r="DY50" s="47">
        <v>270</v>
      </c>
      <c r="DZ50" s="33">
        <f t="shared" si="42"/>
        <v>22.5</v>
      </c>
      <c r="EA50" s="47"/>
      <c r="EB50" s="47"/>
      <c r="EC50" s="12">
        <f t="shared" si="43"/>
        <v>270</v>
      </c>
      <c r="ED50" s="33">
        <f t="shared" si="44"/>
        <v>22.5</v>
      </c>
      <c r="EE50" s="12"/>
      <c r="EF50" s="14">
        <f t="shared" si="66"/>
        <v>0</v>
      </c>
      <c r="EH50" s="14"/>
      <c r="EJ50" s="14"/>
      <c r="EK50" s="14"/>
      <c r="EM50" s="14"/>
    </row>
    <row r="51" spans="1:143" s="15" customFormat="1" ht="20.25" customHeight="1">
      <c r="A51" s="21">
        <v>42</v>
      </c>
      <c r="B51" s="73" t="s">
        <v>97</v>
      </c>
      <c r="C51" s="38">
        <v>3225.5</v>
      </c>
      <c r="D51" s="42"/>
      <c r="E51" s="25">
        <f t="shared" si="0"/>
        <v>13205.599999999999</v>
      </c>
      <c r="F51" s="33">
        <f t="shared" si="45"/>
        <v>1100.4666666666665</v>
      </c>
      <c r="G51" s="12">
        <f t="shared" si="46"/>
        <v>0</v>
      </c>
      <c r="H51" s="12">
        <f t="shared" si="47"/>
        <v>0</v>
      </c>
      <c r="I51" s="12">
        <f t="shared" si="48"/>
        <v>0</v>
      </c>
      <c r="J51" s="12">
        <f t="shared" si="1"/>
        <v>2574.3000000000002</v>
      </c>
      <c r="K51" s="33">
        <f t="shared" si="2"/>
        <v>214.52500000000001</v>
      </c>
      <c r="L51" s="12">
        <f t="shared" si="49"/>
        <v>0</v>
      </c>
      <c r="M51" s="12">
        <f t="shared" si="50"/>
        <v>0</v>
      </c>
      <c r="N51" s="12">
        <f t="shared" si="51"/>
        <v>0</v>
      </c>
      <c r="O51" s="12">
        <f t="shared" si="3"/>
        <v>1618.7</v>
      </c>
      <c r="P51" s="33">
        <f t="shared" si="4"/>
        <v>134.89166666666668</v>
      </c>
      <c r="Q51" s="12">
        <f t="shared" si="5"/>
        <v>0</v>
      </c>
      <c r="R51" s="12">
        <f t="shared" si="52"/>
        <v>0</v>
      </c>
      <c r="S51" s="11">
        <f t="shared" si="53"/>
        <v>0</v>
      </c>
      <c r="T51" s="47">
        <v>0</v>
      </c>
      <c r="U51" s="33">
        <f t="shared" si="6"/>
        <v>0</v>
      </c>
      <c r="V51" s="47"/>
      <c r="W51" s="12" t="e">
        <f t="shared" si="54"/>
        <v>#DIV/0!</v>
      </c>
      <c r="X51" s="11" t="e">
        <f t="shared" si="55"/>
        <v>#DIV/0!</v>
      </c>
      <c r="Y51" s="47">
        <v>915.6</v>
      </c>
      <c r="Z51" s="33">
        <f t="shared" si="7"/>
        <v>76.3</v>
      </c>
      <c r="AA51" s="47"/>
      <c r="AB51" s="12">
        <f t="shared" si="56"/>
        <v>0</v>
      </c>
      <c r="AC51" s="11">
        <f t="shared" si="57"/>
        <v>0</v>
      </c>
      <c r="AD51" s="47">
        <v>1618.7</v>
      </c>
      <c r="AE51" s="33">
        <f t="shared" si="8"/>
        <v>134.89166666666668</v>
      </c>
      <c r="AF51" s="47"/>
      <c r="AG51" s="12">
        <f t="shared" si="58"/>
        <v>0</v>
      </c>
      <c r="AH51" s="11">
        <f t="shared" si="59"/>
        <v>0</v>
      </c>
      <c r="AI51" s="47">
        <v>40</v>
      </c>
      <c r="AJ51" s="33">
        <f t="shared" si="9"/>
        <v>3.3333333333333335</v>
      </c>
      <c r="AK51" s="47"/>
      <c r="AL51" s="12">
        <f t="shared" si="60"/>
        <v>0</v>
      </c>
      <c r="AM51" s="11">
        <f t="shared" si="61"/>
        <v>0</v>
      </c>
      <c r="AN51" s="47"/>
      <c r="AO51" s="33">
        <f t="shared" si="10"/>
        <v>0</v>
      </c>
      <c r="AP51" s="47"/>
      <c r="AQ51" s="12" t="e">
        <f t="shared" si="62"/>
        <v>#DIV/0!</v>
      </c>
      <c r="AR51" s="11" t="e">
        <f t="shared" si="63"/>
        <v>#DIV/0!</v>
      </c>
      <c r="AS51" s="38">
        <v>0</v>
      </c>
      <c r="AT51" s="33">
        <f t="shared" si="11"/>
        <v>0</v>
      </c>
      <c r="AU51" s="47">
        <v>0</v>
      </c>
      <c r="AV51" s="38">
        <v>0</v>
      </c>
      <c r="AW51" s="33">
        <f t="shared" si="12"/>
        <v>0</v>
      </c>
      <c r="AX51" s="47"/>
      <c r="AY51" s="48">
        <v>10631.3</v>
      </c>
      <c r="AZ51" s="33">
        <f t="shared" si="13"/>
        <v>885.94166666666661</v>
      </c>
      <c r="BA51" s="47"/>
      <c r="BB51" s="38">
        <v>0</v>
      </c>
      <c r="BC51" s="33">
        <f t="shared" si="14"/>
        <v>0</v>
      </c>
      <c r="BD51" s="13"/>
      <c r="BE51" s="42">
        <v>0</v>
      </c>
      <c r="BF51" s="33">
        <f t="shared" si="15"/>
        <v>0</v>
      </c>
      <c r="BG51" s="47"/>
      <c r="BH51" s="38">
        <v>0</v>
      </c>
      <c r="BI51" s="33">
        <f t="shared" si="16"/>
        <v>0</v>
      </c>
      <c r="BJ51" s="47">
        <v>0</v>
      </c>
      <c r="BK51" s="38">
        <v>0</v>
      </c>
      <c r="BL51" s="33">
        <f t="shared" si="17"/>
        <v>0</v>
      </c>
      <c r="BM51" s="47">
        <v>0</v>
      </c>
      <c r="BN51" s="12">
        <f t="shared" si="18"/>
        <v>0</v>
      </c>
      <c r="BO51" s="33">
        <f t="shared" si="19"/>
        <v>0</v>
      </c>
      <c r="BP51" s="12">
        <f t="shared" si="20"/>
        <v>0</v>
      </c>
      <c r="BQ51" s="12" t="e">
        <f t="shared" si="64"/>
        <v>#DIV/0!</v>
      </c>
      <c r="BR51" s="11" t="e">
        <f t="shared" si="65"/>
        <v>#DIV/0!</v>
      </c>
      <c r="BS51" s="47">
        <v>0</v>
      </c>
      <c r="BT51" s="33">
        <f t="shared" si="21"/>
        <v>0</v>
      </c>
      <c r="BU51" s="47"/>
      <c r="BV51" s="47">
        <v>0</v>
      </c>
      <c r="BW51" s="33">
        <f t="shared" si="22"/>
        <v>0</v>
      </c>
      <c r="BX51" s="47"/>
      <c r="BY51" s="42">
        <v>0</v>
      </c>
      <c r="BZ51" s="33">
        <f t="shared" si="23"/>
        <v>0</v>
      </c>
      <c r="CA51" s="47"/>
      <c r="CB51" s="47">
        <v>0</v>
      </c>
      <c r="CC51" s="33">
        <f t="shared" si="24"/>
        <v>0</v>
      </c>
      <c r="CD51" s="47"/>
      <c r="CE51" s="11"/>
      <c r="CF51" s="33">
        <f t="shared" si="25"/>
        <v>0</v>
      </c>
      <c r="CG51" s="47">
        <v>0</v>
      </c>
      <c r="CH51" s="42">
        <v>0</v>
      </c>
      <c r="CI51" s="33">
        <f t="shared" si="26"/>
        <v>0</v>
      </c>
      <c r="CJ51" s="47"/>
      <c r="CK51" s="38">
        <v>0</v>
      </c>
      <c r="CL51" s="33">
        <f t="shared" si="27"/>
        <v>0</v>
      </c>
      <c r="CM51" s="47"/>
      <c r="CN51" s="47">
        <v>0</v>
      </c>
      <c r="CO51" s="33">
        <f t="shared" si="28"/>
        <v>0</v>
      </c>
      <c r="CP51" s="47"/>
      <c r="CQ51" s="47">
        <v>0</v>
      </c>
      <c r="CR51" s="33">
        <f t="shared" si="29"/>
        <v>0</v>
      </c>
      <c r="CS51" s="47"/>
      <c r="CT51" s="38">
        <v>0</v>
      </c>
      <c r="CU51" s="33">
        <f t="shared" si="30"/>
        <v>0</v>
      </c>
      <c r="CV51" s="47"/>
      <c r="CW51" s="42">
        <v>0</v>
      </c>
      <c r="CX51" s="33">
        <f t="shared" si="31"/>
        <v>0</v>
      </c>
      <c r="CY51" s="47"/>
      <c r="CZ51" s="42">
        <v>0</v>
      </c>
      <c r="DA51" s="33">
        <f t="shared" si="32"/>
        <v>0</v>
      </c>
      <c r="DB51" s="47"/>
      <c r="DC51" s="47">
        <v>0</v>
      </c>
      <c r="DD51" s="33">
        <f t="shared" si="33"/>
        <v>0</v>
      </c>
      <c r="DE51" s="47"/>
      <c r="DF51" s="47"/>
      <c r="DG51" s="12">
        <f t="shared" si="34"/>
        <v>13205.599999999999</v>
      </c>
      <c r="DH51" s="33">
        <f t="shared" si="35"/>
        <v>1100.4666666666665</v>
      </c>
      <c r="DI51" s="12">
        <f t="shared" si="36"/>
        <v>0</v>
      </c>
      <c r="DJ51" s="42">
        <v>0</v>
      </c>
      <c r="DK51" s="33">
        <f t="shared" si="37"/>
        <v>0</v>
      </c>
      <c r="DL51" s="47">
        <v>0</v>
      </c>
      <c r="DM51" s="47">
        <v>0</v>
      </c>
      <c r="DN51" s="33">
        <f t="shared" si="38"/>
        <v>0</v>
      </c>
      <c r="DO51" s="47"/>
      <c r="DP51" s="42">
        <v>0</v>
      </c>
      <c r="DQ51" s="33">
        <f t="shared" si="39"/>
        <v>0</v>
      </c>
      <c r="DR51" s="47">
        <v>0</v>
      </c>
      <c r="DS51" s="47">
        <v>0</v>
      </c>
      <c r="DT51" s="33">
        <f t="shared" si="40"/>
        <v>0</v>
      </c>
      <c r="DU51" s="47"/>
      <c r="DV51" s="42">
        <v>0</v>
      </c>
      <c r="DW51" s="33">
        <f t="shared" si="41"/>
        <v>0</v>
      </c>
      <c r="DX51" s="47">
        <v>0</v>
      </c>
      <c r="DY51" s="47">
        <v>700</v>
      </c>
      <c r="DZ51" s="33">
        <f t="shared" si="42"/>
        <v>58.333333333333336</v>
      </c>
      <c r="EA51" s="47"/>
      <c r="EB51" s="47"/>
      <c r="EC51" s="12">
        <f t="shared" si="43"/>
        <v>700</v>
      </c>
      <c r="ED51" s="33">
        <f t="shared" si="44"/>
        <v>58.333333333333336</v>
      </c>
      <c r="EE51" s="12"/>
      <c r="EF51" s="14">
        <f t="shared" si="66"/>
        <v>0</v>
      </c>
      <c r="EH51" s="14"/>
      <c r="EJ51" s="14"/>
      <c r="EK51" s="14"/>
      <c r="EM51" s="14"/>
    </row>
    <row r="52" spans="1:143" s="15" customFormat="1" ht="20.25" customHeight="1">
      <c r="A52" s="21">
        <v>43</v>
      </c>
      <c r="B52" s="73" t="s">
        <v>98</v>
      </c>
      <c r="C52" s="38">
        <v>23.8</v>
      </c>
      <c r="D52" s="42"/>
      <c r="E52" s="25">
        <f t="shared" si="0"/>
        <v>5242.4699999999993</v>
      </c>
      <c r="F52" s="33">
        <f t="shared" si="45"/>
        <v>436.87249999999995</v>
      </c>
      <c r="G52" s="12">
        <f t="shared" si="46"/>
        <v>0</v>
      </c>
      <c r="H52" s="12">
        <f t="shared" si="47"/>
        <v>0</v>
      </c>
      <c r="I52" s="12">
        <f t="shared" si="48"/>
        <v>0</v>
      </c>
      <c r="J52" s="12">
        <f t="shared" si="1"/>
        <v>1216.5999999999999</v>
      </c>
      <c r="K52" s="33">
        <f t="shared" si="2"/>
        <v>101.38333333333333</v>
      </c>
      <c r="L52" s="12">
        <f t="shared" si="49"/>
        <v>0</v>
      </c>
      <c r="M52" s="12">
        <f t="shared" si="50"/>
        <v>0</v>
      </c>
      <c r="N52" s="12">
        <f t="shared" si="51"/>
        <v>0</v>
      </c>
      <c r="O52" s="12">
        <f t="shared" si="3"/>
        <v>380.8</v>
      </c>
      <c r="P52" s="33">
        <f t="shared" si="4"/>
        <v>31.733333333333334</v>
      </c>
      <c r="Q52" s="12">
        <f t="shared" si="5"/>
        <v>0</v>
      </c>
      <c r="R52" s="12">
        <f t="shared" si="52"/>
        <v>0</v>
      </c>
      <c r="S52" s="11">
        <f t="shared" si="53"/>
        <v>0</v>
      </c>
      <c r="T52" s="47">
        <v>0</v>
      </c>
      <c r="U52" s="33">
        <f t="shared" si="6"/>
        <v>0</v>
      </c>
      <c r="V52" s="47"/>
      <c r="W52" s="12" t="e">
        <f t="shared" si="54"/>
        <v>#DIV/0!</v>
      </c>
      <c r="X52" s="11" t="e">
        <f t="shared" si="55"/>
        <v>#DIV/0!</v>
      </c>
      <c r="Y52" s="47">
        <v>635.79999999999995</v>
      </c>
      <c r="Z52" s="33">
        <f t="shared" si="7"/>
        <v>52.983333333333327</v>
      </c>
      <c r="AA52" s="47"/>
      <c r="AB52" s="12">
        <f t="shared" si="56"/>
        <v>0</v>
      </c>
      <c r="AC52" s="11">
        <f t="shared" si="57"/>
        <v>0</v>
      </c>
      <c r="AD52" s="47">
        <v>380.8</v>
      </c>
      <c r="AE52" s="33">
        <f t="shared" si="8"/>
        <v>31.733333333333334</v>
      </c>
      <c r="AF52" s="47"/>
      <c r="AG52" s="12">
        <f t="shared" si="58"/>
        <v>0</v>
      </c>
      <c r="AH52" s="11">
        <f t="shared" si="59"/>
        <v>0</v>
      </c>
      <c r="AI52" s="47">
        <v>0</v>
      </c>
      <c r="AJ52" s="33">
        <f t="shared" si="9"/>
        <v>0</v>
      </c>
      <c r="AK52" s="47"/>
      <c r="AL52" s="12" t="e">
        <f t="shared" si="60"/>
        <v>#DIV/0!</v>
      </c>
      <c r="AM52" s="11" t="e">
        <f t="shared" si="61"/>
        <v>#DIV/0!</v>
      </c>
      <c r="AN52" s="47"/>
      <c r="AO52" s="33">
        <f t="shared" si="10"/>
        <v>0</v>
      </c>
      <c r="AP52" s="47"/>
      <c r="AQ52" s="12" t="e">
        <f t="shared" si="62"/>
        <v>#DIV/0!</v>
      </c>
      <c r="AR52" s="11" t="e">
        <f t="shared" si="63"/>
        <v>#DIV/0!</v>
      </c>
      <c r="AS52" s="38">
        <v>0</v>
      </c>
      <c r="AT52" s="33">
        <f t="shared" si="11"/>
        <v>0</v>
      </c>
      <c r="AU52" s="47">
        <v>0</v>
      </c>
      <c r="AV52" s="38">
        <v>0</v>
      </c>
      <c r="AW52" s="33">
        <f t="shared" si="12"/>
        <v>0</v>
      </c>
      <c r="AX52" s="47"/>
      <c r="AY52" s="48">
        <v>4025.87</v>
      </c>
      <c r="AZ52" s="33">
        <f t="shared" si="13"/>
        <v>335.48916666666668</v>
      </c>
      <c r="BA52" s="47"/>
      <c r="BB52" s="38">
        <v>0</v>
      </c>
      <c r="BC52" s="33">
        <f t="shared" si="14"/>
        <v>0</v>
      </c>
      <c r="BD52" s="13"/>
      <c r="BE52" s="42">
        <v>0</v>
      </c>
      <c r="BF52" s="33">
        <f t="shared" si="15"/>
        <v>0</v>
      </c>
      <c r="BG52" s="47"/>
      <c r="BH52" s="38">
        <v>0</v>
      </c>
      <c r="BI52" s="33">
        <f t="shared" si="16"/>
        <v>0</v>
      </c>
      <c r="BJ52" s="47">
        <v>0</v>
      </c>
      <c r="BK52" s="38">
        <v>0</v>
      </c>
      <c r="BL52" s="33">
        <f t="shared" si="17"/>
        <v>0</v>
      </c>
      <c r="BM52" s="47">
        <v>0</v>
      </c>
      <c r="BN52" s="12">
        <f t="shared" si="18"/>
        <v>200</v>
      </c>
      <c r="BO52" s="33">
        <f t="shared" si="19"/>
        <v>16.666666666666668</v>
      </c>
      <c r="BP52" s="12">
        <f t="shared" si="20"/>
        <v>0</v>
      </c>
      <c r="BQ52" s="12">
        <f t="shared" si="64"/>
        <v>0</v>
      </c>
      <c r="BR52" s="11">
        <f t="shared" si="65"/>
        <v>0</v>
      </c>
      <c r="BS52" s="47">
        <v>200</v>
      </c>
      <c r="BT52" s="33">
        <f t="shared" si="21"/>
        <v>16.666666666666668</v>
      </c>
      <c r="BU52" s="47"/>
      <c r="BV52" s="47">
        <v>0</v>
      </c>
      <c r="BW52" s="33">
        <f t="shared" si="22"/>
        <v>0</v>
      </c>
      <c r="BX52" s="47"/>
      <c r="BY52" s="42">
        <v>0</v>
      </c>
      <c r="BZ52" s="33">
        <f t="shared" si="23"/>
        <v>0</v>
      </c>
      <c r="CA52" s="47"/>
      <c r="CB52" s="47">
        <v>0</v>
      </c>
      <c r="CC52" s="33">
        <f t="shared" si="24"/>
        <v>0</v>
      </c>
      <c r="CD52" s="47"/>
      <c r="CE52" s="11"/>
      <c r="CF52" s="33">
        <f t="shared" si="25"/>
        <v>0</v>
      </c>
      <c r="CG52" s="47">
        <v>0</v>
      </c>
      <c r="CH52" s="42">
        <v>0</v>
      </c>
      <c r="CI52" s="33">
        <f t="shared" si="26"/>
        <v>0</v>
      </c>
      <c r="CJ52" s="47"/>
      <c r="CK52" s="38">
        <v>0</v>
      </c>
      <c r="CL52" s="33">
        <f t="shared" si="27"/>
        <v>0</v>
      </c>
      <c r="CM52" s="47"/>
      <c r="CN52" s="47">
        <v>0</v>
      </c>
      <c r="CO52" s="33">
        <f t="shared" si="28"/>
        <v>0</v>
      </c>
      <c r="CP52" s="47"/>
      <c r="CQ52" s="47">
        <v>0</v>
      </c>
      <c r="CR52" s="33">
        <f t="shared" si="29"/>
        <v>0</v>
      </c>
      <c r="CS52" s="47"/>
      <c r="CT52" s="38">
        <v>0</v>
      </c>
      <c r="CU52" s="33">
        <f t="shared" si="30"/>
        <v>0</v>
      </c>
      <c r="CV52" s="47"/>
      <c r="CW52" s="42">
        <v>0</v>
      </c>
      <c r="CX52" s="33">
        <f t="shared" si="31"/>
        <v>0</v>
      </c>
      <c r="CY52" s="47"/>
      <c r="CZ52" s="42">
        <v>0</v>
      </c>
      <c r="DA52" s="33">
        <f t="shared" si="32"/>
        <v>0</v>
      </c>
      <c r="DB52" s="47"/>
      <c r="DC52" s="47">
        <v>0</v>
      </c>
      <c r="DD52" s="33">
        <f t="shared" si="33"/>
        <v>0</v>
      </c>
      <c r="DE52" s="47"/>
      <c r="DF52" s="47"/>
      <c r="DG52" s="12">
        <f t="shared" si="34"/>
        <v>5242.4699999999993</v>
      </c>
      <c r="DH52" s="33">
        <f t="shared" si="35"/>
        <v>436.87249999999995</v>
      </c>
      <c r="DI52" s="12">
        <f t="shared" si="36"/>
        <v>0</v>
      </c>
      <c r="DJ52" s="42">
        <v>0</v>
      </c>
      <c r="DK52" s="33">
        <f t="shared" si="37"/>
        <v>0</v>
      </c>
      <c r="DL52" s="47">
        <v>0</v>
      </c>
      <c r="DM52" s="47">
        <v>0</v>
      </c>
      <c r="DN52" s="33">
        <f t="shared" si="38"/>
        <v>0</v>
      </c>
      <c r="DO52" s="47"/>
      <c r="DP52" s="42">
        <v>0</v>
      </c>
      <c r="DQ52" s="33">
        <f t="shared" si="39"/>
        <v>0</v>
      </c>
      <c r="DR52" s="47">
        <v>0</v>
      </c>
      <c r="DS52" s="47">
        <v>0</v>
      </c>
      <c r="DT52" s="33">
        <f t="shared" si="40"/>
        <v>0</v>
      </c>
      <c r="DU52" s="47"/>
      <c r="DV52" s="42">
        <v>0</v>
      </c>
      <c r="DW52" s="33">
        <f t="shared" si="41"/>
        <v>0</v>
      </c>
      <c r="DX52" s="47">
        <v>0</v>
      </c>
      <c r="DY52" s="47">
        <v>265</v>
      </c>
      <c r="DZ52" s="33">
        <f t="shared" si="42"/>
        <v>22.083333333333332</v>
      </c>
      <c r="EA52" s="47"/>
      <c r="EB52" s="47"/>
      <c r="EC52" s="12">
        <f t="shared" si="43"/>
        <v>265</v>
      </c>
      <c r="ED52" s="33">
        <f t="shared" si="44"/>
        <v>22.083333333333332</v>
      </c>
      <c r="EE52" s="12"/>
      <c r="EF52" s="14">
        <f t="shared" si="66"/>
        <v>0</v>
      </c>
      <c r="EH52" s="14"/>
      <c r="EJ52" s="14"/>
      <c r="EK52" s="14"/>
      <c r="EM52" s="14"/>
    </row>
    <row r="53" spans="1:143" s="15" customFormat="1" ht="20.25" customHeight="1">
      <c r="A53" s="21">
        <v>44</v>
      </c>
      <c r="B53" s="73" t="s">
        <v>99</v>
      </c>
      <c r="C53" s="38">
        <v>1914.8</v>
      </c>
      <c r="D53" s="42"/>
      <c r="E53" s="25">
        <f t="shared" si="0"/>
        <v>18755.7</v>
      </c>
      <c r="F53" s="33">
        <f t="shared" si="45"/>
        <v>1562.9750000000001</v>
      </c>
      <c r="G53" s="12">
        <f t="shared" si="46"/>
        <v>0</v>
      </c>
      <c r="H53" s="12">
        <f t="shared" si="47"/>
        <v>0</v>
      </c>
      <c r="I53" s="12">
        <f t="shared" si="48"/>
        <v>0</v>
      </c>
      <c r="J53" s="12">
        <f t="shared" si="1"/>
        <v>6443</v>
      </c>
      <c r="K53" s="33">
        <f t="shared" si="2"/>
        <v>536.91666666666663</v>
      </c>
      <c r="L53" s="12">
        <f t="shared" si="49"/>
        <v>0</v>
      </c>
      <c r="M53" s="12">
        <f t="shared" si="50"/>
        <v>0</v>
      </c>
      <c r="N53" s="12">
        <f t="shared" si="51"/>
        <v>0</v>
      </c>
      <c r="O53" s="12">
        <f t="shared" si="3"/>
        <v>2451.9</v>
      </c>
      <c r="P53" s="33">
        <f t="shared" si="4"/>
        <v>204.32500000000002</v>
      </c>
      <c r="Q53" s="12">
        <f t="shared" si="5"/>
        <v>0</v>
      </c>
      <c r="R53" s="12">
        <f t="shared" si="52"/>
        <v>0</v>
      </c>
      <c r="S53" s="11">
        <f t="shared" si="53"/>
        <v>0</v>
      </c>
      <c r="T53" s="47">
        <v>13.9</v>
      </c>
      <c r="U53" s="33">
        <f t="shared" si="6"/>
        <v>1.1583333333333334</v>
      </c>
      <c r="V53" s="47"/>
      <c r="W53" s="12">
        <f t="shared" si="54"/>
        <v>0</v>
      </c>
      <c r="X53" s="11">
        <f t="shared" si="55"/>
        <v>0</v>
      </c>
      <c r="Y53" s="47">
        <v>1008.2</v>
      </c>
      <c r="Z53" s="33">
        <f t="shared" si="7"/>
        <v>84.016666666666666</v>
      </c>
      <c r="AA53" s="47"/>
      <c r="AB53" s="12">
        <f t="shared" si="56"/>
        <v>0</v>
      </c>
      <c r="AC53" s="11">
        <f t="shared" si="57"/>
        <v>0</v>
      </c>
      <c r="AD53" s="47">
        <v>2438</v>
      </c>
      <c r="AE53" s="33">
        <f t="shared" si="8"/>
        <v>203.16666666666666</v>
      </c>
      <c r="AF53" s="47"/>
      <c r="AG53" s="12">
        <f t="shared" si="58"/>
        <v>0</v>
      </c>
      <c r="AH53" s="11">
        <f t="shared" si="59"/>
        <v>0</v>
      </c>
      <c r="AI53" s="47">
        <v>28</v>
      </c>
      <c r="AJ53" s="33">
        <f t="shared" si="9"/>
        <v>2.3333333333333335</v>
      </c>
      <c r="AK53" s="47"/>
      <c r="AL53" s="12">
        <f t="shared" si="60"/>
        <v>0</v>
      </c>
      <c r="AM53" s="11">
        <f t="shared" si="61"/>
        <v>0</v>
      </c>
      <c r="AN53" s="47"/>
      <c r="AO53" s="33">
        <f t="shared" si="10"/>
        <v>0</v>
      </c>
      <c r="AP53" s="47"/>
      <c r="AQ53" s="12" t="e">
        <f t="shared" si="62"/>
        <v>#DIV/0!</v>
      </c>
      <c r="AR53" s="11" t="e">
        <f t="shared" si="63"/>
        <v>#DIV/0!</v>
      </c>
      <c r="AS53" s="38">
        <v>0</v>
      </c>
      <c r="AT53" s="33">
        <f t="shared" si="11"/>
        <v>0</v>
      </c>
      <c r="AU53" s="47">
        <v>0</v>
      </c>
      <c r="AV53" s="38">
        <v>0</v>
      </c>
      <c r="AW53" s="33">
        <f t="shared" si="12"/>
        <v>0</v>
      </c>
      <c r="AX53" s="47"/>
      <c r="AY53" s="48">
        <v>12312.7</v>
      </c>
      <c r="AZ53" s="33">
        <f t="shared" si="13"/>
        <v>1026.0583333333334</v>
      </c>
      <c r="BA53" s="47"/>
      <c r="BB53" s="38">
        <v>0</v>
      </c>
      <c r="BC53" s="33">
        <f t="shared" si="14"/>
        <v>0</v>
      </c>
      <c r="BD53" s="13"/>
      <c r="BE53" s="42">
        <v>0</v>
      </c>
      <c r="BF53" s="33">
        <f t="shared" si="15"/>
        <v>0</v>
      </c>
      <c r="BG53" s="47"/>
      <c r="BH53" s="38">
        <v>0</v>
      </c>
      <c r="BI53" s="33">
        <f t="shared" si="16"/>
        <v>0</v>
      </c>
      <c r="BJ53" s="47">
        <v>0</v>
      </c>
      <c r="BK53" s="38">
        <v>0</v>
      </c>
      <c r="BL53" s="33">
        <f t="shared" si="17"/>
        <v>0</v>
      </c>
      <c r="BM53" s="47">
        <v>0</v>
      </c>
      <c r="BN53" s="12">
        <f t="shared" si="18"/>
        <v>0</v>
      </c>
      <c r="BO53" s="33">
        <f t="shared" si="19"/>
        <v>0</v>
      </c>
      <c r="BP53" s="12">
        <f t="shared" si="20"/>
        <v>0</v>
      </c>
      <c r="BQ53" s="12" t="e">
        <f t="shared" si="64"/>
        <v>#DIV/0!</v>
      </c>
      <c r="BR53" s="11" t="e">
        <f t="shared" si="65"/>
        <v>#DIV/0!</v>
      </c>
      <c r="BS53" s="47">
        <v>0</v>
      </c>
      <c r="BT53" s="33">
        <f t="shared" si="21"/>
        <v>0</v>
      </c>
      <c r="BU53" s="47"/>
      <c r="BV53" s="47">
        <v>0</v>
      </c>
      <c r="BW53" s="33">
        <f t="shared" si="22"/>
        <v>0</v>
      </c>
      <c r="BX53" s="47"/>
      <c r="BY53" s="42">
        <v>0</v>
      </c>
      <c r="BZ53" s="33">
        <f t="shared" si="23"/>
        <v>0</v>
      </c>
      <c r="CA53" s="47"/>
      <c r="CB53" s="47">
        <v>0</v>
      </c>
      <c r="CC53" s="33">
        <f t="shared" si="24"/>
        <v>0</v>
      </c>
      <c r="CD53" s="47"/>
      <c r="CE53" s="11"/>
      <c r="CF53" s="33">
        <f t="shared" si="25"/>
        <v>0</v>
      </c>
      <c r="CG53" s="47">
        <v>0</v>
      </c>
      <c r="CH53" s="42">
        <v>0</v>
      </c>
      <c r="CI53" s="33">
        <f t="shared" si="26"/>
        <v>0</v>
      </c>
      <c r="CJ53" s="47"/>
      <c r="CK53" s="38">
        <v>0</v>
      </c>
      <c r="CL53" s="33">
        <f t="shared" si="27"/>
        <v>0</v>
      </c>
      <c r="CM53" s="47"/>
      <c r="CN53" s="47">
        <v>554.70000000000005</v>
      </c>
      <c r="CO53" s="33">
        <f t="shared" si="28"/>
        <v>46.225000000000001</v>
      </c>
      <c r="CP53" s="47"/>
      <c r="CQ53" s="47">
        <v>554.70000000000005</v>
      </c>
      <c r="CR53" s="33">
        <f t="shared" si="29"/>
        <v>46.225000000000001</v>
      </c>
      <c r="CS53" s="47"/>
      <c r="CT53" s="38">
        <v>0</v>
      </c>
      <c r="CU53" s="33">
        <f t="shared" si="30"/>
        <v>0</v>
      </c>
      <c r="CV53" s="47"/>
      <c r="CW53" s="42">
        <v>0</v>
      </c>
      <c r="CX53" s="33">
        <f t="shared" si="31"/>
        <v>0</v>
      </c>
      <c r="CY53" s="47"/>
      <c r="CZ53" s="42">
        <v>0</v>
      </c>
      <c r="DA53" s="33">
        <f t="shared" si="32"/>
        <v>0</v>
      </c>
      <c r="DB53" s="47"/>
      <c r="DC53" s="47">
        <v>2400.1999999999998</v>
      </c>
      <c r="DD53" s="33">
        <f t="shared" si="33"/>
        <v>200.01666666666665</v>
      </c>
      <c r="DE53" s="47"/>
      <c r="DF53" s="47"/>
      <c r="DG53" s="12">
        <f t="shared" si="34"/>
        <v>18755.7</v>
      </c>
      <c r="DH53" s="33">
        <f t="shared" si="35"/>
        <v>1562.9750000000001</v>
      </c>
      <c r="DI53" s="12">
        <f t="shared" si="36"/>
        <v>0</v>
      </c>
      <c r="DJ53" s="42">
        <v>0</v>
      </c>
      <c r="DK53" s="33">
        <f t="shared" si="37"/>
        <v>0</v>
      </c>
      <c r="DL53" s="47">
        <v>0</v>
      </c>
      <c r="DM53" s="47">
        <v>0</v>
      </c>
      <c r="DN53" s="33">
        <f t="shared" si="38"/>
        <v>0</v>
      </c>
      <c r="DO53" s="47"/>
      <c r="DP53" s="42">
        <v>0</v>
      </c>
      <c r="DQ53" s="33">
        <f t="shared" si="39"/>
        <v>0</v>
      </c>
      <c r="DR53" s="47">
        <v>0</v>
      </c>
      <c r="DS53" s="47">
        <v>0</v>
      </c>
      <c r="DT53" s="33">
        <f t="shared" si="40"/>
        <v>0</v>
      </c>
      <c r="DU53" s="47"/>
      <c r="DV53" s="42">
        <v>0</v>
      </c>
      <c r="DW53" s="33">
        <f t="shared" si="41"/>
        <v>0</v>
      </c>
      <c r="DX53" s="47">
        <v>0</v>
      </c>
      <c r="DY53" s="47">
        <v>0</v>
      </c>
      <c r="DZ53" s="33">
        <f t="shared" si="42"/>
        <v>0</v>
      </c>
      <c r="EA53" s="47"/>
      <c r="EB53" s="47"/>
      <c r="EC53" s="12">
        <f t="shared" si="43"/>
        <v>0</v>
      </c>
      <c r="ED53" s="33">
        <f t="shared" si="44"/>
        <v>0</v>
      </c>
      <c r="EE53" s="12"/>
      <c r="EF53" s="14">
        <f t="shared" si="66"/>
        <v>0</v>
      </c>
      <c r="EH53" s="14"/>
      <c r="EJ53" s="14"/>
      <c r="EK53" s="14"/>
      <c r="EM53" s="14"/>
    </row>
    <row r="54" spans="1:143" s="15" customFormat="1" ht="20.25" customHeight="1">
      <c r="A54" s="21">
        <v>45</v>
      </c>
      <c r="B54" s="73" t="s">
        <v>100</v>
      </c>
      <c r="C54" s="38">
        <v>700</v>
      </c>
      <c r="D54" s="42"/>
      <c r="E54" s="25">
        <f t="shared" si="0"/>
        <v>19397.400000000001</v>
      </c>
      <c r="F54" s="33">
        <f t="shared" si="45"/>
        <v>1616.45</v>
      </c>
      <c r="G54" s="12">
        <f t="shared" si="46"/>
        <v>0</v>
      </c>
      <c r="H54" s="12">
        <f t="shared" si="47"/>
        <v>0</v>
      </c>
      <c r="I54" s="12">
        <f t="shared" si="48"/>
        <v>0</v>
      </c>
      <c r="J54" s="12">
        <f t="shared" si="1"/>
        <v>4459</v>
      </c>
      <c r="K54" s="33">
        <f t="shared" si="2"/>
        <v>371.58333333333331</v>
      </c>
      <c r="L54" s="12">
        <f t="shared" si="49"/>
        <v>0</v>
      </c>
      <c r="M54" s="12">
        <f t="shared" si="50"/>
        <v>0</v>
      </c>
      <c r="N54" s="12">
        <f t="shared" si="51"/>
        <v>0</v>
      </c>
      <c r="O54" s="12">
        <f t="shared" si="3"/>
        <v>2303</v>
      </c>
      <c r="P54" s="33">
        <f t="shared" si="4"/>
        <v>191.91666666666666</v>
      </c>
      <c r="Q54" s="12">
        <f t="shared" si="5"/>
        <v>0</v>
      </c>
      <c r="R54" s="12">
        <f t="shared" si="52"/>
        <v>0</v>
      </c>
      <c r="S54" s="11">
        <f t="shared" si="53"/>
        <v>0</v>
      </c>
      <c r="T54" s="47">
        <v>7.4</v>
      </c>
      <c r="U54" s="33">
        <f t="shared" si="6"/>
        <v>0.6166666666666667</v>
      </c>
      <c r="V54" s="47"/>
      <c r="W54" s="12">
        <f t="shared" si="54"/>
        <v>0</v>
      </c>
      <c r="X54" s="11">
        <f t="shared" si="55"/>
        <v>0</v>
      </c>
      <c r="Y54" s="47">
        <v>1092</v>
      </c>
      <c r="Z54" s="33">
        <f t="shared" si="7"/>
        <v>91</v>
      </c>
      <c r="AA54" s="47"/>
      <c r="AB54" s="12">
        <f t="shared" si="56"/>
        <v>0</v>
      </c>
      <c r="AC54" s="11">
        <f t="shared" si="57"/>
        <v>0</v>
      </c>
      <c r="AD54" s="47">
        <v>2295.6</v>
      </c>
      <c r="AE54" s="33">
        <f t="shared" si="8"/>
        <v>191.29999999999998</v>
      </c>
      <c r="AF54" s="47"/>
      <c r="AG54" s="12">
        <f t="shared" si="58"/>
        <v>0</v>
      </c>
      <c r="AH54" s="11">
        <f t="shared" si="59"/>
        <v>0</v>
      </c>
      <c r="AI54" s="47">
        <v>64</v>
      </c>
      <c r="AJ54" s="33">
        <f t="shared" si="9"/>
        <v>5.333333333333333</v>
      </c>
      <c r="AK54" s="47"/>
      <c r="AL54" s="12">
        <f t="shared" si="60"/>
        <v>0</v>
      </c>
      <c r="AM54" s="11">
        <f t="shared" si="61"/>
        <v>0</v>
      </c>
      <c r="AN54" s="47"/>
      <c r="AO54" s="33">
        <f t="shared" si="10"/>
        <v>0</v>
      </c>
      <c r="AP54" s="47"/>
      <c r="AQ54" s="12" t="e">
        <f t="shared" si="62"/>
        <v>#DIV/0!</v>
      </c>
      <c r="AR54" s="11" t="e">
        <f t="shared" si="63"/>
        <v>#DIV/0!</v>
      </c>
      <c r="AS54" s="38">
        <v>0</v>
      </c>
      <c r="AT54" s="33">
        <f t="shared" si="11"/>
        <v>0</v>
      </c>
      <c r="AU54" s="47">
        <v>0</v>
      </c>
      <c r="AV54" s="38">
        <v>0</v>
      </c>
      <c r="AW54" s="33">
        <f t="shared" si="12"/>
        <v>0</v>
      </c>
      <c r="AX54" s="47"/>
      <c r="AY54" s="48">
        <v>14938.4</v>
      </c>
      <c r="AZ54" s="33">
        <f t="shared" si="13"/>
        <v>1244.8666666666666</v>
      </c>
      <c r="BA54" s="47"/>
      <c r="BB54" s="38">
        <v>0</v>
      </c>
      <c r="BC54" s="33">
        <f t="shared" si="14"/>
        <v>0</v>
      </c>
      <c r="BD54" s="13"/>
      <c r="BE54" s="42">
        <v>0</v>
      </c>
      <c r="BF54" s="33">
        <f t="shared" si="15"/>
        <v>0</v>
      </c>
      <c r="BG54" s="47"/>
      <c r="BH54" s="38">
        <v>0</v>
      </c>
      <c r="BI54" s="33">
        <f t="shared" si="16"/>
        <v>0</v>
      </c>
      <c r="BJ54" s="47">
        <v>0</v>
      </c>
      <c r="BK54" s="38">
        <v>0</v>
      </c>
      <c r="BL54" s="33">
        <f t="shared" si="17"/>
        <v>0</v>
      </c>
      <c r="BM54" s="47">
        <v>0</v>
      </c>
      <c r="BN54" s="12">
        <f t="shared" si="18"/>
        <v>400</v>
      </c>
      <c r="BO54" s="33">
        <f t="shared" si="19"/>
        <v>33.333333333333336</v>
      </c>
      <c r="BP54" s="12">
        <f t="shared" si="20"/>
        <v>0</v>
      </c>
      <c r="BQ54" s="12">
        <f t="shared" si="64"/>
        <v>0</v>
      </c>
      <c r="BR54" s="11">
        <f t="shared" si="65"/>
        <v>0</v>
      </c>
      <c r="BS54" s="47">
        <v>200</v>
      </c>
      <c r="BT54" s="33">
        <f t="shared" si="21"/>
        <v>16.666666666666668</v>
      </c>
      <c r="BU54" s="47"/>
      <c r="BV54" s="47">
        <v>0</v>
      </c>
      <c r="BW54" s="33">
        <f t="shared" si="22"/>
        <v>0</v>
      </c>
      <c r="BX54" s="47"/>
      <c r="BY54" s="42">
        <v>0</v>
      </c>
      <c r="BZ54" s="33">
        <f t="shared" si="23"/>
        <v>0</v>
      </c>
      <c r="CA54" s="47"/>
      <c r="CB54" s="47">
        <v>200</v>
      </c>
      <c r="CC54" s="33">
        <f t="shared" si="24"/>
        <v>16.666666666666668</v>
      </c>
      <c r="CD54" s="47"/>
      <c r="CE54" s="11"/>
      <c r="CF54" s="33">
        <f t="shared" si="25"/>
        <v>0</v>
      </c>
      <c r="CG54" s="47">
        <v>0</v>
      </c>
      <c r="CH54" s="42">
        <v>0</v>
      </c>
      <c r="CI54" s="33">
        <f t="shared" si="26"/>
        <v>0</v>
      </c>
      <c r="CJ54" s="47"/>
      <c r="CK54" s="38">
        <v>0</v>
      </c>
      <c r="CL54" s="33">
        <f t="shared" si="27"/>
        <v>0</v>
      </c>
      <c r="CM54" s="47"/>
      <c r="CN54" s="47">
        <v>600</v>
      </c>
      <c r="CO54" s="33">
        <f t="shared" si="28"/>
        <v>50</v>
      </c>
      <c r="CP54" s="47"/>
      <c r="CQ54" s="47">
        <v>0</v>
      </c>
      <c r="CR54" s="33">
        <f t="shared" si="29"/>
        <v>0</v>
      </c>
      <c r="CS54" s="47"/>
      <c r="CT54" s="38">
        <v>0</v>
      </c>
      <c r="CU54" s="33">
        <f t="shared" si="30"/>
        <v>0</v>
      </c>
      <c r="CV54" s="47"/>
      <c r="CW54" s="42">
        <v>0</v>
      </c>
      <c r="CX54" s="33">
        <f t="shared" si="31"/>
        <v>0</v>
      </c>
      <c r="CY54" s="47"/>
      <c r="CZ54" s="42">
        <v>0</v>
      </c>
      <c r="DA54" s="33">
        <f t="shared" si="32"/>
        <v>0</v>
      </c>
      <c r="DB54" s="47"/>
      <c r="DC54" s="47">
        <v>0</v>
      </c>
      <c r="DD54" s="33">
        <f t="shared" si="33"/>
        <v>0</v>
      </c>
      <c r="DE54" s="47"/>
      <c r="DF54" s="47"/>
      <c r="DG54" s="12">
        <f t="shared" si="34"/>
        <v>19397.400000000001</v>
      </c>
      <c r="DH54" s="33">
        <f t="shared" si="35"/>
        <v>1616.45</v>
      </c>
      <c r="DI54" s="12">
        <f t="shared" si="36"/>
        <v>0</v>
      </c>
      <c r="DJ54" s="42">
        <v>0</v>
      </c>
      <c r="DK54" s="33">
        <f t="shared" si="37"/>
        <v>0</v>
      </c>
      <c r="DL54" s="47">
        <v>0</v>
      </c>
      <c r="DM54" s="47">
        <v>0</v>
      </c>
      <c r="DN54" s="33">
        <f t="shared" si="38"/>
        <v>0</v>
      </c>
      <c r="DO54" s="47"/>
      <c r="DP54" s="42">
        <v>0</v>
      </c>
      <c r="DQ54" s="33">
        <f t="shared" si="39"/>
        <v>0</v>
      </c>
      <c r="DR54" s="47">
        <v>0</v>
      </c>
      <c r="DS54" s="47">
        <v>0</v>
      </c>
      <c r="DT54" s="33">
        <f t="shared" si="40"/>
        <v>0</v>
      </c>
      <c r="DU54" s="47"/>
      <c r="DV54" s="42">
        <v>0</v>
      </c>
      <c r="DW54" s="33">
        <f t="shared" si="41"/>
        <v>0</v>
      </c>
      <c r="DX54" s="47">
        <v>0</v>
      </c>
      <c r="DY54" s="47">
        <v>1500</v>
      </c>
      <c r="DZ54" s="33">
        <f t="shared" si="42"/>
        <v>125</v>
      </c>
      <c r="EA54" s="47"/>
      <c r="EB54" s="47"/>
      <c r="EC54" s="12">
        <f t="shared" si="43"/>
        <v>1500</v>
      </c>
      <c r="ED54" s="33">
        <f t="shared" si="44"/>
        <v>125</v>
      </c>
      <c r="EE54" s="12"/>
      <c r="EF54" s="14">
        <f t="shared" si="66"/>
        <v>0</v>
      </c>
      <c r="EH54" s="14"/>
      <c r="EJ54" s="14"/>
      <c r="EK54" s="14"/>
      <c r="EM54" s="14"/>
    </row>
    <row r="55" spans="1:143" s="15" customFormat="1" ht="20.25" customHeight="1">
      <c r="A55" s="21">
        <v>46</v>
      </c>
      <c r="B55" s="73" t="s">
        <v>101</v>
      </c>
      <c r="C55" s="38">
        <v>300</v>
      </c>
      <c r="D55" s="42"/>
      <c r="E55" s="25">
        <f t="shared" si="0"/>
        <v>4917.7</v>
      </c>
      <c r="F55" s="33">
        <f t="shared" si="45"/>
        <v>409.80833333333334</v>
      </c>
      <c r="G55" s="12">
        <f t="shared" si="46"/>
        <v>0</v>
      </c>
      <c r="H55" s="12">
        <f t="shared" si="47"/>
        <v>0</v>
      </c>
      <c r="I55" s="12">
        <f t="shared" si="48"/>
        <v>0</v>
      </c>
      <c r="J55" s="12">
        <f t="shared" si="1"/>
        <v>1294.6999999999998</v>
      </c>
      <c r="K55" s="33">
        <f t="shared" si="2"/>
        <v>107.89166666666665</v>
      </c>
      <c r="L55" s="12">
        <f t="shared" si="49"/>
        <v>0</v>
      </c>
      <c r="M55" s="12">
        <f t="shared" si="50"/>
        <v>0</v>
      </c>
      <c r="N55" s="12">
        <f t="shared" si="51"/>
        <v>0</v>
      </c>
      <c r="O55" s="12">
        <f t="shared" si="3"/>
        <v>724.69999999999993</v>
      </c>
      <c r="P55" s="33">
        <f t="shared" si="4"/>
        <v>60.391666666666659</v>
      </c>
      <c r="Q55" s="12">
        <f t="shared" si="5"/>
        <v>0</v>
      </c>
      <c r="R55" s="12">
        <f t="shared" si="52"/>
        <v>0</v>
      </c>
      <c r="S55" s="11">
        <f t="shared" si="53"/>
        <v>0</v>
      </c>
      <c r="T55" s="47">
        <v>0.4</v>
      </c>
      <c r="U55" s="33">
        <f t="shared" si="6"/>
        <v>3.3333333333333333E-2</v>
      </c>
      <c r="V55" s="47"/>
      <c r="W55" s="12">
        <f t="shared" si="54"/>
        <v>0</v>
      </c>
      <c r="X55" s="11">
        <f t="shared" si="55"/>
        <v>0</v>
      </c>
      <c r="Y55" s="47">
        <v>240</v>
      </c>
      <c r="Z55" s="33">
        <f t="shared" si="7"/>
        <v>20</v>
      </c>
      <c r="AA55" s="47"/>
      <c r="AB55" s="12">
        <f t="shared" si="56"/>
        <v>0</v>
      </c>
      <c r="AC55" s="11">
        <f t="shared" si="57"/>
        <v>0</v>
      </c>
      <c r="AD55" s="47">
        <v>724.3</v>
      </c>
      <c r="AE55" s="33">
        <f t="shared" si="8"/>
        <v>60.358333333333327</v>
      </c>
      <c r="AF55" s="47"/>
      <c r="AG55" s="12">
        <f t="shared" si="58"/>
        <v>0</v>
      </c>
      <c r="AH55" s="11">
        <f t="shared" si="59"/>
        <v>0</v>
      </c>
      <c r="AI55" s="47">
        <v>0</v>
      </c>
      <c r="AJ55" s="33">
        <f t="shared" si="9"/>
        <v>0</v>
      </c>
      <c r="AK55" s="47"/>
      <c r="AL55" s="12" t="e">
        <f t="shared" si="60"/>
        <v>#DIV/0!</v>
      </c>
      <c r="AM55" s="11" t="e">
        <f t="shared" si="61"/>
        <v>#DIV/0!</v>
      </c>
      <c r="AN55" s="47"/>
      <c r="AO55" s="33">
        <f t="shared" si="10"/>
        <v>0</v>
      </c>
      <c r="AP55" s="47"/>
      <c r="AQ55" s="12" t="e">
        <f t="shared" si="62"/>
        <v>#DIV/0!</v>
      </c>
      <c r="AR55" s="11" t="e">
        <f t="shared" si="63"/>
        <v>#DIV/0!</v>
      </c>
      <c r="AS55" s="38">
        <v>0</v>
      </c>
      <c r="AT55" s="33">
        <f t="shared" si="11"/>
        <v>0</v>
      </c>
      <c r="AU55" s="47">
        <v>0</v>
      </c>
      <c r="AV55" s="38">
        <v>0</v>
      </c>
      <c r="AW55" s="33">
        <f t="shared" si="12"/>
        <v>0</v>
      </c>
      <c r="AX55" s="47"/>
      <c r="AY55" s="48">
        <v>3623</v>
      </c>
      <c r="AZ55" s="33">
        <f t="shared" si="13"/>
        <v>301.91666666666669</v>
      </c>
      <c r="BA55" s="47"/>
      <c r="BB55" s="38">
        <v>0</v>
      </c>
      <c r="BC55" s="33">
        <f t="shared" si="14"/>
        <v>0</v>
      </c>
      <c r="BD55" s="13"/>
      <c r="BE55" s="42">
        <v>0</v>
      </c>
      <c r="BF55" s="33">
        <f t="shared" si="15"/>
        <v>0</v>
      </c>
      <c r="BG55" s="47"/>
      <c r="BH55" s="38">
        <v>0</v>
      </c>
      <c r="BI55" s="33">
        <f t="shared" si="16"/>
        <v>0</v>
      </c>
      <c r="BJ55" s="47">
        <v>0</v>
      </c>
      <c r="BK55" s="38">
        <v>0</v>
      </c>
      <c r="BL55" s="33">
        <f t="shared" si="17"/>
        <v>0</v>
      </c>
      <c r="BM55" s="47">
        <v>0</v>
      </c>
      <c r="BN55" s="12">
        <f t="shared" si="18"/>
        <v>330</v>
      </c>
      <c r="BO55" s="33">
        <f t="shared" si="19"/>
        <v>27.5</v>
      </c>
      <c r="BP55" s="12">
        <f t="shared" si="20"/>
        <v>0</v>
      </c>
      <c r="BQ55" s="12">
        <f t="shared" si="64"/>
        <v>0</v>
      </c>
      <c r="BR55" s="11">
        <f t="shared" si="65"/>
        <v>0</v>
      </c>
      <c r="BS55" s="47">
        <v>330</v>
      </c>
      <c r="BT55" s="33">
        <f t="shared" si="21"/>
        <v>27.5</v>
      </c>
      <c r="BU55" s="47"/>
      <c r="BV55" s="47">
        <v>0</v>
      </c>
      <c r="BW55" s="33">
        <f t="shared" si="22"/>
        <v>0</v>
      </c>
      <c r="BX55" s="47"/>
      <c r="BY55" s="42">
        <v>0</v>
      </c>
      <c r="BZ55" s="33">
        <f t="shared" si="23"/>
        <v>0</v>
      </c>
      <c r="CA55" s="47"/>
      <c r="CB55" s="47">
        <v>0</v>
      </c>
      <c r="CC55" s="33">
        <f t="shared" si="24"/>
        <v>0</v>
      </c>
      <c r="CD55" s="47"/>
      <c r="CE55" s="11"/>
      <c r="CF55" s="33">
        <f t="shared" si="25"/>
        <v>0</v>
      </c>
      <c r="CG55" s="47">
        <v>0</v>
      </c>
      <c r="CH55" s="42">
        <v>0</v>
      </c>
      <c r="CI55" s="33">
        <f t="shared" si="26"/>
        <v>0</v>
      </c>
      <c r="CJ55" s="47"/>
      <c r="CK55" s="38">
        <v>0</v>
      </c>
      <c r="CL55" s="33">
        <f t="shared" si="27"/>
        <v>0</v>
      </c>
      <c r="CM55" s="47"/>
      <c r="CN55" s="47">
        <v>0</v>
      </c>
      <c r="CO55" s="33">
        <f t="shared" si="28"/>
        <v>0</v>
      </c>
      <c r="CP55" s="47"/>
      <c r="CQ55" s="47">
        <v>0</v>
      </c>
      <c r="CR55" s="33">
        <f t="shared" si="29"/>
        <v>0</v>
      </c>
      <c r="CS55" s="47"/>
      <c r="CT55" s="38">
        <v>0</v>
      </c>
      <c r="CU55" s="33">
        <f t="shared" si="30"/>
        <v>0</v>
      </c>
      <c r="CV55" s="47"/>
      <c r="CW55" s="42">
        <v>0</v>
      </c>
      <c r="CX55" s="33">
        <f t="shared" si="31"/>
        <v>0</v>
      </c>
      <c r="CY55" s="47"/>
      <c r="CZ55" s="42">
        <v>0</v>
      </c>
      <c r="DA55" s="33">
        <f t="shared" si="32"/>
        <v>0</v>
      </c>
      <c r="DB55" s="47"/>
      <c r="DC55" s="47">
        <v>0</v>
      </c>
      <c r="DD55" s="33">
        <f t="shared" si="33"/>
        <v>0</v>
      </c>
      <c r="DE55" s="47"/>
      <c r="DF55" s="47"/>
      <c r="DG55" s="12">
        <f t="shared" si="34"/>
        <v>4917.7</v>
      </c>
      <c r="DH55" s="33">
        <f t="shared" si="35"/>
        <v>409.80833333333334</v>
      </c>
      <c r="DI55" s="12">
        <f t="shared" si="36"/>
        <v>0</v>
      </c>
      <c r="DJ55" s="42">
        <v>0</v>
      </c>
      <c r="DK55" s="33">
        <f t="shared" si="37"/>
        <v>0</v>
      </c>
      <c r="DL55" s="47">
        <v>0</v>
      </c>
      <c r="DM55" s="47">
        <v>0</v>
      </c>
      <c r="DN55" s="33">
        <f t="shared" si="38"/>
        <v>0</v>
      </c>
      <c r="DO55" s="47"/>
      <c r="DP55" s="42">
        <v>0</v>
      </c>
      <c r="DQ55" s="33">
        <f t="shared" si="39"/>
        <v>0</v>
      </c>
      <c r="DR55" s="47">
        <v>0</v>
      </c>
      <c r="DS55" s="47">
        <v>0</v>
      </c>
      <c r="DT55" s="33">
        <f t="shared" si="40"/>
        <v>0</v>
      </c>
      <c r="DU55" s="47"/>
      <c r="DV55" s="42">
        <v>0</v>
      </c>
      <c r="DW55" s="33">
        <f t="shared" si="41"/>
        <v>0</v>
      </c>
      <c r="DX55" s="47">
        <v>0</v>
      </c>
      <c r="DY55" s="47">
        <v>250</v>
      </c>
      <c r="DZ55" s="33">
        <f t="shared" si="42"/>
        <v>20.833333333333332</v>
      </c>
      <c r="EA55" s="47"/>
      <c r="EB55" s="47"/>
      <c r="EC55" s="12">
        <f t="shared" si="43"/>
        <v>250</v>
      </c>
      <c r="ED55" s="33">
        <f t="shared" si="44"/>
        <v>20.833333333333332</v>
      </c>
      <c r="EE55" s="12"/>
      <c r="EF55" s="14">
        <f t="shared" si="66"/>
        <v>0</v>
      </c>
      <c r="EH55" s="14"/>
      <c r="EJ55" s="14"/>
      <c r="EK55" s="14"/>
      <c r="EM55" s="14"/>
    </row>
    <row r="56" spans="1:143" s="15" customFormat="1" ht="20.25" customHeight="1">
      <c r="A56" s="21">
        <v>47</v>
      </c>
      <c r="B56" s="73" t="s">
        <v>102</v>
      </c>
      <c r="C56" s="38">
        <v>2283.8000000000002</v>
      </c>
      <c r="D56" s="42"/>
      <c r="E56" s="25">
        <f t="shared" si="0"/>
        <v>13515.1</v>
      </c>
      <c r="F56" s="33">
        <f t="shared" si="45"/>
        <v>1126.2583333333334</v>
      </c>
      <c r="G56" s="12">
        <f t="shared" si="46"/>
        <v>0</v>
      </c>
      <c r="H56" s="12">
        <f t="shared" si="47"/>
        <v>0</v>
      </c>
      <c r="I56" s="12">
        <f t="shared" si="48"/>
        <v>0</v>
      </c>
      <c r="J56" s="12">
        <f t="shared" si="1"/>
        <v>2360</v>
      </c>
      <c r="K56" s="33">
        <f t="shared" si="2"/>
        <v>196.66666666666666</v>
      </c>
      <c r="L56" s="12">
        <f t="shared" si="49"/>
        <v>0</v>
      </c>
      <c r="M56" s="12">
        <f t="shared" si="50"/>
        <v>0</v>
      </c>
      <c r="N56" s="12">
        <f t="shared" si="51"/>
        <v>0</v>
      </c>
      <c r="O56" s="12">
        <f t="shared" si="3"/>
        <v>1236</v>
      </c>
      <c r="P56" s="33">
        <f t="shared" si="4"/>
        <v>103</v>
      </c>
      <c r="Q56" s="12">
        <f t="shared" si="5"/>
        <v>0</v>
      </c>
      <c r="R56" s="12">
        <f t="shared" si="52"/>
        <v>0</v>
      </c>
      <c r="S56" s="11">
        <f t="shared" si="53"/>
        <v>0</v>
      </c>
      <c r="T56" s="47">
        <v>4</v>
      </c>
      <c r="U56" s="33">
        <f t="shared" si="6"/>
        <v>0.33333333333333331</v>
      </c>
      <c r="V56" s="47"/>
      <c r="W56" s="12">
        <f t="shared" si="54"/>
        <v>0</v>
      </c>
      <c r="X56" s="11">
        <f t="shared" si="55"/>
        <v>0</v>
      </c>
      <c r="Y56" s="47">
        <v>644</v>
      </c>
      <c r="Z56" s="33">
        <f t="shared" si="7"/>
        <v>53.666666666666664</v>
      </c>
      <c r="AA56" s="47"/>
      <c r="AB56" s="12">
        <f t="shared" si="56"/>
        <v>0</v>
      </c>
      <c r="AC56" s="11">
        <f t="shared" si="57"/>
        <v>0</v>
      </c>
      <c r="AD56" s="47">
        <v>1232</v>
      </c>
      <c r="AE56" s="33">
        <f t="shared" si="8"/>
        <v>102.66666666666667</v>
      </c>
      <c r="AF56" s="47"/>
      <c r="AG56" s="12">
        <f t="shared" si="58"/>
        <v>0</v>
      </c>
      <c r="AH56" s="11">
        <f t="shared" si="59"/>
        <v>0</v>
      </c>
      <c r="AI56" s="47">
        <v>20</v>
      </c>
      <c r="AJ56" s="33">
        <f t="shared" si="9"/>
        <v>1.6666666666666667</v>
      </c>
      <c r="AK56" s="47"/>
      <c r="AL56" s="12">
        <f t="shared" si="60"/>
        <v>0</v>
      </c>
      <c r="AM56" s="11">
        <f t="shared" si="61"/>
        <v>0</v>
      </c>
      <c r="AN56" s="47"/>
      <c r="AO56" s="33">
        <f t="shared" si="10"/>
        <v>0</v>
      </c>
      <c r="AP56" s="47"/>
      <c r="AQ56" s="12" t="e">
        <f t="shared" si="62"/>
        <v>#DIV/0!</v>
      </c>
      <c r="AR56" s="11" t="e">
        <f t="shared" si="63"/>
        <v>#DIV/0!</v>
      </c>
      <c r="AS56" s="38">
        <v>0</v>
      </c>
      <c r="AT56" s="33">
        <f t="shared" si="11"/>
        <v>0</v>
      </c>
      <c r="AU56" s="47">
        <v>0</v>
      </c>
      <c r="AV56" s="38">
        <v>0</v>
      </c>
      <c r="AW56" s="33">
        <f t="shared" si="12"/>
        <v>0</v>
      </c>
      <c r="AX56" s="47"/>
      <c r="AY56" s="48">
        <v>11155.1</v>
      </c>
      <c r="AZ56" s="33">
        <f t="shared" si="13"/>
        <v>929.5916666666667</v>
      </c>
      <c r="BA56" s="47"/>
      <c r="BB56" s="38">
        <v>0</v>
      </c>
      <c r="BC56" s="33">
        <f t="shared" si="14"/>
        <v>0</v>
      </c>
      <c r="BD56" s="13"/>
      <c r="BE56" s="42">
        <v>0</v>
      </c>
      <c r="BF56" s="33">
        <f t="shared" si="15"/>
        <v>0</v>
      </c>
      <c r="BG56" s="47"/>
      <c r="BH56" s="38">
        <v>0</v>
      </c>
      <c r="BI56" s="33">
        <f t="shared" si="16"/>
        <v>0</v>
      </c>
      <c r="BJ56" s="47">
        <v>0</v>
      </c>
      <c r="BK56" s="38">
        <v>0</v>
      </c>
      <c r="BL56" s="33">
        <f t="shared" si="17"/>
        <v>0</v>
      </c>
      <c r="BM56" s="47">
        <v>0</v>
      </c>
      <c r="BN56" s="12">
        <f t="shared" si="18"/>
        <v>460</v>
      </c>
      <c r="BO56" s="33">
        <f t="shared" si="19"/>
        <v>38.333333333333336</v>
      </c>
      <c r="BP56" s="12">
        <f t="shared" si="20"/>
        <v>0</v>
      </c>
      <c r="BQ56" s="12">
        <f t="shared" si="64"/>
        <v>0</v>
      </c>
      <c r="BR56" s="11">
        <f t="shared" si="65"/>
        <v>0</v>
      </c>
      <c r="BS56" s="47">
        <v>340</v>
      </c>
      <c r="BT56" s="33">
        <f t="shared" si="21"/>
        <v>28.333333333333332</v>
      </c>
      <c r="BU56" s="47"/>
      <c r="BV56" s="47">
        <v>0</v>
      </c>
      <c r="BW56" s="33">
        <f t="shared" si="22"/>
        <v>0</v>
      </c>
      <c r="BX56" s="47"/>
      <c r="BY56" s="42">
        <v>0</v>
      </c>
      <c r="BZ56" s="33">
        <f t="shared" si="23"/>
        <v>0</v>
      </c>
      <c r="CA56" s="47"/>
      <c r="CB56" s="47">
        <v>120</v>
      </c>
      <c r="CC56" s="33">
        <f t="shared" si="24"/>
        <v>10</v>
      </c>
      <c r="CD56" s="47"/>
      <c r="CE56" s="11"/>
      <c r="CF56" s="33">
        <f t="shared" si="25"/>
        <v>0</v>
      </c>
      <c r="CG56" s="47">
        <v>0</v>
      </c>
      <c r="CH56" s="42">
        <v>0</v>
      </c>
      <c r="CI56" s="33">
        <f t="shared" si="26"/>
        <v>0</v>
      </c>
      <c r="CJ56" s="47"/>
      <c r="CK56" s="38">
        <v>0</v>
      </c>
      <c r="CL56" s="33">
        <f t="shared" si="27"/>
        <v>0</v>
      </c>
      <c r="CM56" s="47"/>
      <c r="CN56" s="47">
        <v>0</v>
      </c>
      <c r="CO56" s="33">
        <f t="shared" si="28"/>
        <v>0</v>
      </c>
      <c r="CP56" s="47"/>
      <c r="CQ56" s="47">
        <v>0</v>
      </c>
      <c r="CR56" s="33">
        <f t="shared" si="29"/>
        <v>0</v>
      </c>
      <c r="CS56" s="47"/>
      <c r="CT56" s="38">
        <v>0</v>
      </c>
      <c r="CU56" s="33">
        <f t="shared" si="30"/>
        <v>0</v>
      </c>
      <c r="CV56" s="47"/>
      <c r="CW56" s="42">
        <v>0</v>
      </c>
      <c r="CX56" s="33">
        <f t="shared" si="31"/>
        <v>0</v>
      </c>
      <c r="CY56" s="47"/>
      <c r="CZ56" s="42">
        <v>0</v>
      </c>
      <c r="DA56" s="33">
        <f t="shared" si="32"/>
        <v>0</v>
      </c>
      <c r="DB56" s="47"/>
      <c r="DC56" s="47">
        <v>0</v>
      </c>
      <c r="DD56" s="33">
        <f t="shared" si="33"/>
        <v>0</v>
      </c>
      <c r="DE56" s="47"/>
      <c r="DF56" s="47"/>
      <c r="DG56" s="12">
        <f t="shared" si="34"/>
        <v>13515.1</v>
      </c>
      <c r="DH56" s="33">
        <f t="shared" si="35"/>
        <v>1126.2583333333334</v>
      </c>
      <c r="DI56" s="12">
        <f t="shared" si="36"/>
        <v>0</v>
      </c>
      <c r="DJ56" s="42">
        <v>0</v>
      </c>
      <c r="DK56" s="33">
        <f t="shared" si="37"/>
        <v>0</v>
      </c>
      <c r="DL56" s="47">
        <v>0</v>
      </c>
      <c r="DM56" s="47">
        <v>0</v>
      </c>
      <c r="DN56" s="33">
        <f t="shared" si="38"/>
        <v>0</v>
      </c>
      <c r="DO56" s="47"/>
      <c r="DP56" s="42">
        <v>0</v>
      </c>
      <c r="DQ56" s="33">
        <f t="shared" si="39"/>
        <v>0</v>
      </c>
      <c r="DR56" s="47">
        <v>0</v>
      </c>
      <c r="DS56" s="47">
        <v>0</v>
      </c>
      <c r="DT56" s="33">
        <f t="shared" si="40"/>
        <v>0</v>
      </c>
      <c r="DU56" s="47"/>
      <c r="DV56" s="42">
        <v>0</v>
      </c>
      <c r="DW56" s="33">
        <f t="shared" si="41"/>
        <v>0</v>
      </c>
      <c r="DX56" s="47">
        <v>0</v>
      </c>
      <c r="DY56" s="47">
        <v>1903</v>
      </c>
      <c r="DZ56" s="33">
        <f t="shared" si="42"/>
        <v>158.58333333333334</v>
      </c>
      <c r="EA56" s="47"/>
      <c r="EB56" s="47"/>
      <c r="EC56" s="12">
        <f t="shared" si="43"/>
        <v>1903</v>
      </c>
      <c r="ED56" s="33">
        <f t="shared" si="44"/>
        <v>158.58333333333334</v>
      </c>
      <c r="EE56" s="12"/>
      <c r="EF56" s="14">
        <f t="shared" si="66"/>
        <v>0</v>
      </c>
      <c r="EH56" s="14"/>
      <c r="EJ56" s="14"/>
      <c r="EK56" s="14"/>
      <c r="EM56" s="14"/>
    </row>
    <row r="57" spans="1:143" s="15" customFormat="1" ht="20.25" customHeight="1">
      <c r="A57" s="21">
        <v>48</v>
      </c>
      <c r="B57" s="73" t="s">
        <v>103</v>
      </c>
      <c r="C57" s="38">
        <v>2082</v>
      </c>
      <c r="D57" s="42"/>
      <c r="E57" s="25">
        <f t="shared" si="0"/>
        <v>17382.2</v>
      </c>
      <c r="F57" s="33">
        <f t="shared" si="45"/>
        <v>1448.5166666666667</v>
      </c>
      <c r="G57" s="12">
        <f t="shared" si="46"/>
        <v>0</v>
      </c>
      <c r="H57" s="12">
        <f t="shared" si="47"/>
        <v>0</v>
      </c>
      <c r="I57" s="12">
        <f t="shared" si="48"/>
        <v>0</v>
      </c>
      <c r="J57" s="12">
        <f t="shared" si="1"/>
        <v>4392.5</v>
      </c>
      <c r="K57" s="33">
        <f t="shared" si="2"/>
        <v>366.04166666666669</v>
      </c>
      <c r="L57" s="12">
        <f t="shared" si="49"/>
        <v>0</v>
      </c>
      <c r="M57" s="12">
        <f t="shared" si="50"/>
        <v>0</v>
      </c>
      <c r="N57" s="12">
        <f t="shared" si="51"/>
        <v>0</v>
      </c>
      <c r="O57" s="12">
        <f t="shared" si="3"/>
        <v>1967</v>
      </c>
      <c r="P57" s="33">
        <f t="shared" si="4"/>
        <v>163.91666666666666</v>
      </c>
      <c r="Q57" s="12">
        <f t="shared" si="5"/>
        <v>0</v>
      </c>
      <c r="R57" s="12">
        <f t="shared" si="52"/>
        <v>0</v>
      </c>
      <c r="S57" s="11">
        <f t="shared" si="53"/>
        <v>0</v>
      </c>
      <c r="T57" s="47">
        <v>20</v>
      </c>
      <c r="U57" s="33">
        <f t="shared" si="6"/>
        <v>1.6666666666666667</v>
      </c>
      <c r="V57" s="47"/>
      <c r="W57" s="12">
        <f t="shared" si="54"/>
        <v>0</v>
      </c>
      <c r="X57" s="11">
        <f t="shared" si="55"/>
        <v>0</v>
      </c>
      <c r="Y57" s="47">
        <v>2037.5</v>
      </c>
      <c r="Z57" s="33">
        <f t="shared" si="7"/>
        <v>169.79166666666666</v>
      </c>
      <c r="AA57" s="47"/>
      <c r="AB57" s="12">
        <f t="shared" si="56"/>
        <v>0</v>
      </c>
      <c r="AC57" s="11">
        <f t="shared" si="57"/>
        <v>0</v>
      </c>
      <c r="AD57" s="47">
        <v>1947</v>
      </c>
      <c r="AE57" s="33">
        <f t="shared" si="8"/>
        <v>162.25</v>
      </c>
      <c r="AF57" s="47"/>
      <c r="AG57" s="12">
        <f t="shared" si="58"/>
        <v>0</v>
      </c>
      <c r="AH57" s="11">
        <f t="shared" si="59"/>
        <v>0</v>
      </c>
      <c r="AI57" s="47">
        <v>112</v>
      </c>
      <c r="AJ57" s="33">
        <f t="shared" si="9"/>
        <v>9.3333333333333339</v>
      </c>
      <c r="AK57" s="47"/>
      <c r="AL57" s="12">
        <f t="shared" si="60"/>
        <v>0</v>
      </c>
      <c r="AM57" s="11">
        <f t="shared" si="61"/>
        <v>0</v>
      </c>
      <c r="AN57" s="47"/>
      <c r="AO57" s="33">
        <f t="shared" si="10"/>
        <v>0</v>
      </c>
      <c r="AP57" s="47"/>
      <c r="AQ57" s="12" t="e">
        <f t="shared" si="62"/>
        <v>#DIV/0!</v>
      </c>
      <c r="AR57" s="11" t="e">
        <f t="shared" si="63"/>
        <v>#DIV/0!</v>
      </c>
      <c r="AS57" s="38">
        <v>0</v>
      </c>
      <c r="AT57" s="33">
        <f t="shared" si="11"/>
        <v>0</v>
      </c>
      <c r="AU57" s="47">
        <v>0</v>
      </c>
      <c r="AV57" s="38">
        <v>0</v>
      </c>
      <c r="AW57" s="33">
        <f t="shared" si="12"/>
        <v>0</v>
      </c>
      <c r="AX57" s="47"/>
      <c r="AY57" s="48">
        <v>12989.7</v>
      </c>
      <c r="AZ57" s="33">
        <f t="shared" si="13"/>
        <v>1082.4750000000001</v>
      </c>
      <c r="BA57" s="47"/>
      <c r="BB57" s="38">
        <v>0</v>
      </c>
      <c r="BC57" s="33">
        <f t="shared" si="14"/>
        <v>0</v>
      </c>
      <c r="BD57" s="13"/>
      <c r="BE57" s="42">
        <v>0</v>
      </c>
      <c r="BF57" s="33">
        <f t="shared" si="15"/>
        <v>0</v>
      </c>
      <c r="BG57" s="47"/>
      <c r="BH57" s="38">
        <v>0</v>
      </c>
      <c r="BI57" s="33">
        <f t="shared" si="16"/>
        <v>0</v>
      </c>
      <c r="BJ57" s="47">
        <v>0</v>
      </c>
      <c r="BK57" s="38">
        <v>0</v>
      </c>
      <c r="BL57" s="33">
        <f t="shared" si="17"/>
        <v>0</v>
      </c>
      <c r="BM57" s="47">
        <v>0</v>
      </c>
      <c r="BN57" s="12">
        <f t="shared" si="18"/>
        <v>276</v>
      </c>
      <c r="BO57" s="33">
        <f t="shared" si="19"/>
        <v>23</v>
      </c>
      <c r="BP57" s="12">
        <f t="shared" si="20"/>
        <v>0</v>
      </c>
      <c r="BQ57" s="12">
        <f t="shared" si="64"/>
        <v>0</v>
      </c>
      <c r="BR57" s="11">
        <f t="shared" si="65"/>
        <v>0</v>
      </c>
      <c r="BS57" s="47">
        <v>276</v>
      </c>
      <c r="BT57" s="33">
        <f t="shared" si="21"/>
        <v>23</v>
      </c>
      <c r="BU57" s="47"/>
      <c r="BV57" s="47">
        <v>0</v>
      </c>
      <c r="BW57" s="33">
        <f t="shared" si="22"/>
        <v>0</v>
      </c>
      <c r="BX57" s="47"/>
      <c r="BY57" s="42">
        <v>0</v>
      </c>
      <c r="BZ57" s="33">
        <f t="shared" si="23"/>
        <v>0</v>
      </c>
      <c r="CA57" s="47"/>
      <c r="CB57" s="47">
        <v>0</v>
      </c>
      <c r="CC57" s="33">
        <f t="shared" si="24"/>
        <v>0</v>
      </c>
      <c r="CD57" s="47"/>
      <c r="CE57" s="11"/>
      <c r="CF57" s="33">
        <f t="shared" si="25"/>
        <v>0</v>
      </c>
      <c r="CG57" s="47">
        <v>0</v>
      </c>
      <c r="CH57" s="42">
        <v>0</v>
      </c>
      <c r="CI57" s="33">
        <f t="shared" si="26"/>
        <v>0</v>
      </c>
      <c r="CJ57" s="47"/>
      <c r="CK57" s="38">
        <v>0</v>
      </c>
      <c r="CL57" s="33">
        <f t="shared" si="27"/>
        <v>0</v>
      </c>
      <c r="CM57" s="47"/>
      <c r="CN57" s="47">
        <v>0</v>
      </c>
      <c r="CO57" s="33">
        <f t="shared" si="28"/>
        <v>0</v>
      </c>
      <c r="CP57" s="47"/>
      <c r="CQ57" s="47">
        <v>0</v>
      </c>
      <c r="CR57" s="33">
        <f t="shared" si="29"/>
        <v>0</v>
      </c>
      <c r="CS57" s="47"/>
      <c r="CT57" s="38">
        <v>0</v>
      </c>
      <c r="CU57" s="33">
        <f t="shared" si="30"/>
        <v>0</v>
      </c>
      <c r="CV57" s="47"/>
      <c r="CW57" s="42">
        <v>0</v>
      </c>
      <c r="CX57" s="33">
        <f t="shared" si="31"/>
        <v>0</v>
      </c>
      <c r="CY57" s="47"/>
      <c r="CZ57" s="42">
        <v>0</v>
      </c>
      <c r="DA57" s="33">
        <f t="shared" si="32"/>
        <v>0</v>
      </c>
      <c r="DB57" s="47"/>
      <c r="DC57" s="47">
        <v>0</v>
      </c>
      <c r="DD57" s="33">
        <f t="shared" si="33"/>
        <v>0</v>
      </c>
      <c r="DE57" s="47"/>
      <c r="DF57" s="47"/>
      <c r="DG57" s="12">
        <f t="shared" si="34"/>
        <v>17382.2</v>
      </c>
      <c r="DH57" s="33">
        <f t="shared" si="35"/>
        <v>1448.5166666666667</v>
      </c>
      <c r="DI57" s="12">
        <f t="shared" si="36"/>
        <v>0</v>
      </c>
      <c r="DJ57" s="42">
        <v>0</v>
      </c>
      <c r="DK57" s="33">
        <f t="shared" si="37"/>
        <v>0</v>
      </c>
      <c r="DL57" s="47">
        <v>0</v>
      </c>
      <c r="DM57" s="47">
        <v>0</v>
      </c>
      <c r="DN57" s="33">
        <f t="shared" si="38"/>
        <v>0</v>
      </c>
      <c r="DO57" s="47"/>
      <c r="DP57" s="42">
        <v>0</v>
      </c>
      <c r="DQ57" s="33">
        <f t="shared" si="39"/>
        <v>0</v>
      </c>
      <c r="DR57" s="47">
        <v>0</v>
      </c>
      <c r="DS57" s="47">
        <v>0</v>
      </c>
      <c r="DT57" s="33">
        <f t="shared" si="40"/>
        <v>0</v>
      </c>
      <c r="DU57" s="47"/>
      <c r="DV57" s="42">
        <v>0</v>
      </c>
      <c r="DW57" s="33">
        <f t="shared" si="41"/>
        <v>0</v>
      </c>
      <c r="DX57" s="47">
        <v>0</v>
      </c>
      <c r="DY57" s="47">
        <v>1750</v>
      </c>
      <c r="DZ57" s="33">
        <f t="shared" si="42"/>
        <v>145.83333333333334</v>
      </c>
      <c r="EA57" s="47"/>
      <c r="EB57" s="47"/>
      <c r="EC57" s="12">
        <f t="shared" si="43"/>
        <v>1750</v>
      </c>
      <c r="ED57" s="33">
        <f t="shared" si="44"/>
        <v>145.83333333333334</v>
      </c>
      <c r="EE57" s="12"/>
      <c r="EF57" s="14">
        <f t="shared" si="66"/>
        <v>0</v>
      </c>
      <c r="EH57" s="14"/>
      <c r="EJ57" s="14"/>
      <c r="EK57" s="14"/>
      <c r="EM57" s="14"/>
    </row>
    <row r="58" spans="1:143" s="15" customFormat="1" ht="20.25" customHeight="1">
      <c r="A58" s="21">
        <v>49</v>
      </c>
      <c r="B58" s="74" t="s">
        <v>104</v>
      </c>
      <c r="C58" s="38">
        <v>5669.5</v>
      </c>
      <c r="D58" s="42"/>
      <c r="E58" s="25">
        <f t="shared" si="0"/>
        <v>14790.77</v>
      </c>
      <c r="F58" s="33">
        <f t="shared" si="45"/>
        <v>1232.5641666666668</v>
      </c>
      <c r="G58" s="12">
        <f t="shared" si="46"/>
        <v>0</v>
      </c>
      <c r="H58" s="12">
        <f t="shared" si="47"/>
        <v>0</v>
      </c>
      <c r="I58" s="12">
        <f t="shared" si="48"/>
        <v>0</v>
      </c>
      <c r="J58" s="12">
        <f t="shared" si="1"/>
        <v>3222.9</v>
      </c>
      <c r="K58" s="33">
        <f t="shared" si="2"/>
        <v>268.57499999999999</v>
      </c>
      <c r="L58" s="12">
        <f t="shared" si="49"/>
        <v>0</v>
      </c>
      <c r="M58" s="12">
        <f t="shared" si="50"/>
        <v>0</v>
      </c>
      <c r="N58" s="12">
        <f t="shared" si="51"/>
        <v>0</v>
      </c>
      <c r="O58" s="12">
        <f t="shared" si="3"/>
        <v>1304.9000000000001</v>
      </c>
      <c r="P58" s="33">
        <f t="shared" si="4"/>
        <v>108.74166666666667</v>
      </c>
      <c r="Q58" s="12">
        <f t="shared" si="5"/>
        <v>0</v>
      </c>
      <c r="R58" s="12">
        <f t="shared" si="52"/>
        <v>0</v>
      </c>
      <c r="S58" s="11">
        <f t="shared" si="53"/>
        <v>0</v>
      </c>
      <c r="T58" s="47">
        <v>25.9</v>
      </c>
      <c r="U58" s="33">
        <f t="shared" si="6"/>
        <v>2.1583333333333332</v>
      </c>
      <c r="V58" s="47"/>
      <c r="W58" s="12">
        <f t="shared" si="54"/>
        <v>0</v>
      </c>
      <c r="X58" s="11">
        <f t="shared" si="55"/>
        <v>0</v>
      </c>
      <c r="Y58" s="47">
        <v>868</v>
      </c>
      <c r="Z58" s="33">
        <f t="shared" si="7"/>
        <v>72.333333333333329</v>
      </c>
      <c r="AA58" s="47"/>
      <c r="AB58" s="12">
        <f t="shared" si="56"/>
        <v>0</v>
      </c>
      <c r="AC58" s="11">
        <f t="shared" si="57"/>
        <v>0</v>
      </c>
      <c r="AD58" s="47">
        <v>1279</v>
      </c>
      <c r="AE58" s="33">
        <f t="shared" si="8"/>
        <v>106.58333333333333</v>
      </c>
      <c r="AF58" s="47"/>
      <c r="AG58" s="12">
        <f t="shared" si="58"/>
        <v>0</v>
      </c>
      <c r="AH58" s="11">
        <f t="shared" si="59"/>
        <v>0</v>
      </c>
      <c r="AI58" s="47">
        <v>0</v>
      </c>
      <c r="AJ58" s="33">
        <f t="shared" si="9"/>
        <v>0</v>
      </c>
      <c r="AK58" s="47"/>
      <c r="AL58" s="12" t="e">
        <f t="shared" si="60"/>
        <v>#DIV/0!</v>
      </c>
      <c r="AM58" s="11" t="e">
        <f t="shared" si="61"/>
        <v>#DIV/0!</v>
      </c>
      <c r="AN58" s="47"/>
      <c r="AO58" s="33">
        <f t="shared" si="10"/>
        <v>0</v>
      </c>
      <c r="AP58" s="47"/>
      <c r="AQ58" s="12" t="e">
        <f t="shared" si="62"/>
        <v>#DIV/0!</v>
      </c>
      <c r="AR58" s="11" t="e">
        <f t="shared" si="63"/>
        <v>#DIV/0!</v>
      </c>
      <c r="AS58" s="38">
        <v>0</v>
      </c>
      <c r="AT58" s="33">
        <f t="shared" si="11"/>
        <v>0</v>
      </c>
      <c r="AU58" s="47">
        <v>0</v>
      </c>
      <c r="AV58" s="38">
        <v>0</v>
      </c>
      <c r="AW58" s="33">
        <f t="shared" si="12"/>
        <v>0</v>
      </c>
      <c r="AX58" s="47"/>
      <c r="AY58" s="48">
        <v>11567.87</v>
      </c>
      <c r="AZ58" s="33">
        <f t="shared" si="13"/>
        <v>963.98916666666673</v>
      </c>
      <c r="BA58" s="47"/>
      <c r="BB58" s="38">
        <v>0</v>
      </c>
      <c r="BC58" s="33">
        <f t="shared" si="14"/>
        <v>0</v>
      </c>
      <c r="BD58" s="13"/>
      <c r="BE58" s="42">
        <v>0</v>
      </c>
      <c r="BF58" s="33">
        <f t="shared" si="15"/>
        <v>0</v>
      </c>
      <c r="BG58" s="47"/>
      <c r="BH58" s="38">
        <v>0</v>
      </c>
      <c r="BI58" s="33">
        <f t="shared" si="16"/>
        <v>0</v>
      </c>
      <c r="BJ58" s="47">
        <v>0</v>
      </c>
      <c r="BK58" s="38">
        <v>0</v>
      </c>
      <c r="BL58" s="33">
        <f t="shared" si="17"/>
        <v>0</v>
      </c>
      <c r="BM58" s="47">
        <v>0</v>
      </c>
      <c r="BN58" s="12">
        <f t="shared" si="18"/>
        <v>450</v>
      </c>
      <c r="BO58" s="33">
        <f t="shared" si="19"/>
        <v>37.5</v>
      </c>
      <c r="BP58" s="12">
        <f t="shared" si="20"/>
        <v>0</v>
      </c>
      <c r="BQ58" s="12">
        <f t="shared" si="64"/>
        <v>0</v>
      </c>
      <c r="BR58" s="11">
        <f t="shared" si="65"/>
        <v>0</v>
      </c>
      <c r="BS58" s="47">
        <v>150</v>
      </c>
      <c r="BT58" s="33">
        <f t="shared" si="21"/>
        <v>12.5</v>
      </c>
      <c r="BU58" s="47"/>
      <c r="BV58" s="47">
        <v>300</v>
      </c>
      <c r="BW58" s="33">
        <f t="shared" si="22"/>
        <v>25</v>
      </c>
      <c r="BX58" s="47"/>
      <c r="BY58" s="42">
        <v>0</v>
      </c>
      <c r="BZ58" s="33">
        <f t="shared" si="23"/>
        <v>0</v>
      </c>
      <c r="CA58" s="47"/>
      <c r="CB58" s="47">
        <v>0</v>
      </c>
      <c r="CC58" s="33">
        <f t="shared" si="24"/>
        <v>0</v>
      </c>
      <c r="CD58" s="47"/>
      <c r="CE58" s="11"/>
      <c r="CF58" s="33">
        <f t="shared" si="25"/>
        <v>0</v>
      </c>
      <c r="CG58" s="47">
        <v>0</v>
      </c>
      <c r="CH58" s="42">
        <v>0</v>
      </c>
      <c r="CI58" s="33">
        <f t="shared" si="26"/>
        <v>0</v>
      </c>
      <c r="CJ58" s="47"/>
      <c r="CK58" s="38">
        <v>0</v>
      </c>
      <c r="CL58" s="33">
        <f t="shared" si="27"/>
        <v>0</v>
      </c>
      <c r="CM58" s="47"/>
      <c r="CN58" s="47">
        <v>100</v>
      </c>
      <c r="CO58" s="33">
        <f t="shared" si="28"/>
        <v>8.3333333333333339</v>
      </c>
      <c r="CP58" s="47"/>
      <c r="CQ58" s="47">
        <v>100</v>
      </c>
      <c r="CR58" s="33">
        <f t="shared" si="29"/>
        <v>8.3333333333333339</v>
      </c>
      <c r="CS58" s="47"/>
      <c r="CT58" s="38">
        <v>0</v>
      </c>
      <c r="CU58" s="33">
        <f t="shared" si="30"/>
        <v>0</v>
      </c>
      <c r="CV58" s="47"/>
      <c r="CW58" s="42">
        <v>0</v>
      </c>
      <c r="CX58" s="33">
        <f t="shared" si="31"/>
        <v>0</v>
      </c>
      <c r="CY58" s="47"/>
      <c r="CZ58" s="42">
        <v>0</v>
      </c>
      <c r="DA58" s="33">
        <f t="shared" si="32"/>
        <v>0</v>
      </c>
      <c r="DB58" s="47"/>
      <c r="DC58" s="47">
        <v>500</v>
      </c>
      <c r="DD58" s="33">
        <f t="shared" si="33"/>
        <v>41.666666666666664</v>
      </c>
      <c r="DE58" s="47"/>
      <c r="DF58" s="47"/>
      <c r="DG58" s="12">
        <f t="shared" si="34"/>
        <v>14790.77</v>
      </c>
      <c r="DH58" s="33">
        <f t="shared" si="35"/>
        <v>1232.5641666666668</v>
      </c>
      <c r="DI58" s="12">
        <f t="shared" si="36"/>
        <v>0</v>
      </c>
      <c r="DJ58" s="42">
        <v>0</v>
      </c>
      <c r="DK58" s="33">
        <f t="shared" si="37"/>
        <v>0</v>
      </c>
      <c r="DL58" s="47">
        <v>0</v>
      </c>
      <c r="DM58" s="47">
        <v>0</v>
      </c>
      <c r="DN58" s="33">
        <f t="shared" si="38"/>
        <v>0</v>
      </c>
      <c r="DO58" s="47"/>
      <c r="DP58" s="42">
        <v>0</v>
      </c>
      <c r="DQ58" s="33">
        <f t="shared" si="39"/>
        <v>0</v>
      </c>
      <c r="DR58" s="47">
        <v>0</v>
      </c>
      <c r="DS58" s="47">
        <v>0</v>
      </c>
      <c r="DT58" s="33">
        <f t="shared" si="40"/>
        <v>0</v>
      </c>
      <c r="DU58" s="47"/>
      <c r="DV58" s="42">
        <v>0</v>
      </c>
      <c r="DW58" s="33">
        <f t="shared" si="41"/>
        <v>0</v>
      </c>
      <c r="DX58" s="47">
        <v>0</v>
      </c>
      <c r="DY58" s="47">
        <v>800</v>
      </c>
      <c r="DZ58" s="33">
        <f t="shared" si="42"/>
        <v>66.666666666666671</v>
      </c>
      <c r="EA58" s="47"/>
      <c r="EB58" s="47"/>
      <c r="EC58" s="12">
        <f t="shared" si="43"/>
        <v>800</v>
      </c>
      <c r="ED58" s="33">
        <f t="shared" si="44"/>
        <v>66.666666666666671</v>
      </c>
      <c r="EE58" s="12"/>
      <c r="EF58" s="14">
        <f t="shared" si="66"/>
        <v>0</v>
      </c>
      <c r="EH58" s="14"/>
      <c r="EJ58" s="14"/>
      <c r="EK58" s="14"/>
      <c r="EM58" s="14"/>
    </row>
    <row r="59" spans="1:143" s="15" customFormat="1" ht="20.25" customHeight="1">
      <c r="A59" s="21">
        <v>50</v>
      </c>
      <c r="B59" s="43" t="s">
        <v>105</v>
      </c>
      <c r="C59" s="38"/>
      <c r="D59" s="42"/>
      <c r="E59" s="25">
        <f t="shared" si="0"/>
        <v>184727.80000000002</v>
      </c>
      <c r="F59" s="33">
        <f t="shared" si="45"/>
        <v>15393.983333333335</v>
      </c>
      <c r="G59" s="12">
        <f t="shared" si="46"/>
        <v>0</v>
      </c>
      <c r="H59" s="12">
        <f t="shared" si="47"/>
        <v>0</v>
      </c>
      <c r="I59" s="12">
        <f t="shared" si="48"/>
        <v>0</v>
      </c>
      <c r="J59" s="12">
        <f t="shared" si="1"/>
        <v>69684.399999999994</v>
      </c>
      <c r="K59" s="33">
        <f t="shared" si="2"/>
        <v>5807.0333333333328</v>
      </c>
      <c r="L59" s="12">
        <f t="shared" si="49"/>
        <v>0</v>
      </c>
      <c r="M59" s="12">
        <f t="shared" si="50"/>
        <v>0</v>
      </c>
      <c r="N59" s="12">
        <f t="shared" si="51"/>
        <v>0</v>
      </c>
      <c r="O59" s="12">
        <f t="shared" si="3"/>
        <v>23000</v>
      </c>
      <c r="P59" s="33">
        <f t="shared" si="4"/>
        <v>1916.6666666666667</v>
      </c>
      <c r="Q59" s="12">
        <f t="shared" si="5"/>
        <v>0</v>
      </c>
      <c r="R59" s="12">
        <f t="shared" si="52"/>
        <v>0</v>
      </c>
      <c r="S59" s="11">
        <f t="shared" si="53"/>
        <v>0</v>
      </c>
      <c r="T59" s="47">
        <v>3500</v>
      </c>
      <c r="U59" s="33">
        <f t="shared" si="6"/>
        <v>291.66666666666669</v>
      </c>
      <c r="V59" s="47"/>
      <c r="W59" s="12">
        <f t="shared" si="54"/>
        <v>0</v>
      </c>
      <c r="X59" s="11">
        <f t="shared" si="55"/>
        <v>0</v>
      </c>
      <c r="Y59" s="47">
        <v>5800</v>
      </c>
      <c r="Z59" s="33">
        <f t="shared" si="7"/>
        <v>483.33333333333331</v>
      </c>
      <c r="AA59" s="47"/>
      <c r="AB59" s="12">
        <f t="shared" si="56"/>
        <v>0</v>
      </c>
      <c r="AC59" s="11">
        <f t="shared" si="57"/>
        <v>0</v>
      </c>
      <c r="AD59" s="47">
        <v>19500</v>
      </c>
      <c r="AE59" s="33">
        <f t="shared" si="8"/>
        <v>1625</v>
      </c>
      <c r="AF59" s="47"/>
      <c r="AG59" s="12">
        <f t="shared" si="58"/>
        <v>0</v>
      </c>
      <c r="AH59" s="11">
        <f t="shared" si="59"/>
        <v>0</v>
      </c>
      <c r="AI59" s="47">
        <v>4270</v>
      </c>
      <c r="AJ59" s="33">
        <f t="shared" si="9"/>
        <v>355.83333333333331</v>
      </c>
      <c r="AK59" s="47"/>
      <c r="AL59" s="12">
        <f t="shared" si="60"/>
        <v>0</v>
      </c>
      <c r="AM59" s="11">
        <f t="shared" si="61"/>
        <v>0</v>
      </c>
      <c r="AN59" s="47">
        <v>5000</v>
      </c>
      <c r="AO59" s="33">
        <f t="shared" si="10"/>
        <v>416.66666666666669</v>
      </c>
      <c r="AP59" s="47"/>
      <c r="AQ59" s="12">
        <f t="shared" si="62"/>
        <v>0</v>
      </c>
      <c r="AR59" s="11">
        <f t="shared" si="63"/>
        <v>0</v>
      </c>
      <c r="AS59" s="38">
        <v>0</v>
      </c>
      <c r="AT59" s="33">
        <f t="shared" si="11"/>
        <v>0</v>
      </c>
      <c r="AU59" s="47">
        <v>0</v>
      </c>
      <c r="AV59" s="38">
        <v>0</v>
      </c>
      <c r="AW59" s="33">
        <f t="shared" si="12"/>
        <v>0</v>
      </c>
      <c r="AX59" s="47"/>
      <c r="AY59" s="48">
        <v>106188.7</v>
      </c>
      <c r="AZ59" s="33">
        <f t="shared" si="13"/>
        <v>8849.0583333333325</v>
      </c>
      <c r="BA59" s="47"/>
      <c r="BB59" s="38">
        <v>0</v>
      </c>
      <c r="BC59" s="33">
        <f t="shared" si="14"/>
        <v>0</v>
      </c>
      <c r="BD59" s="13"/>
      <c r="BE59" s="42">
        <v>3500.6</v>
      </c>
      <c r="BF59" s="33">
        <f t="shared" si="15"/>
        <v>291.71666666666664</v>
      </c>
      <c r="BG59" s="47"/>
      <c r="BH59" s="38">
        <v>0</v>
      </c>
      <c r="BI59" s="33">
        <f t="shared" si="16"/>
        <v>0</v>
      </c>
      <c r="BJ59" s="47">
        <v>0</v>
      </c>
      <c r="BK59" s="38">
        <v>0</v>
      </c>
      <c r="BL59" s="33">
        <f t="shared" si="17"/>
        <v>0</v>
      </c>
      <c r="BM59" s="47">
        <v>0</v>
      </c>
      <c r="BN59" s="12">
        <f t="shared" si="18"/>
        <v>4336</v>
      </c>
      <c r="BO59" s="33">
        <f t="shared" si="19"/>
        <v>361.33333333333331</v>
      </c>
      <c r="BP59" s="12">
        <f t="shared" si="20"/>
        <v>0</v>
      </c>
      <c r="BQ59" s="12">
        <f t="shared" si="64"/>
        <v>0</v>
      </c>
      <c r="BR59" s="11">
        <f t="shared" si="65"/>
        <v>0</v>
      </c>
      <c r="BS59" s="47">
        <v>1100</v>
      </c>
      <c r="BT59" s="33">
        <f t="shared" si="21"/>
        <v>91.666666666666671</v>
      </c>
      <c r="BU59" s="47"/>
      <c r="BV59" s="47">
        <v>0</v>
      </c>
      <c r="BW59" s="33">
        <f t="shared" si="22"/>
        <v>0</v>
      </c>
      <c r="BX59" s="47"/>
      <c r="BY59" s="42">
        <v>0</v>
      </c>
      <c r="BZ59" s="33">
        <f t="shared" si="23"/>
        <v>0</v>
      </c>
      <c r="CA59" s="47"/>
      <c r="CB59" s="47">
        <v>3236</v>
      </c>
      <c r="CC59" s="33">
        <f t="shared" si="24"/>
        <v>269.66666666666669</v>
      </c>
      <c r="CD59" s="47"/>
      <c r="CE59" s="11"/>
      <c r="CF59" s="33">
        <f t="shared" si="25"/>
        <v>0</v>
      </c>
      <c r="CG59" s="47">
        <v>0</v>
      </c>
      <c r="CH59" s="42">
        <v>5354.1</v>
      </c>
      <c r="CI59" s="33">
        <f t="shared" si="26"/>
        <v>446.17500000000001</v>
      </c>
      <c r="CJ59" s="47"/>
      <c r="CK59" s="38">
        <v>0</v>
      </c>
      <c r="CL59" s="33">
        <f t="shared" si="27"/>
        <v>0</v>
      </c>
      <c r="CM59" s="47"/>
      <c r="CN59" s="47">
        <v>20324</v>
      </c>
      <c r="CO59" s="33">
        <f t="shared" si="28"/>
        <v>1693.6666666666667</v>
      </c>
      <c r="CP59" s="47"/>
      <c r="CQ59" s="47">
        <v>6000</v>
      </c>
      <c r="CR59" s="33">
        <f t="shared" si="29"/>
        <v>500</v>
      </c>
      <c r="CS59" s="47"/>
      <c r="CT59" s="38">
        <v>0</v>
      </c>
      <c r="CU59" s="33">
        <f t="shared" si="30"/>
        <v>0</v>
      </c>
      <c r="CV59" s="47"/>
      <c r="CW59" s="42">
        <v>0</v>
      </c>
      <c r="CX59" s="33">
        <f t="shared" si="31"/>
        <v>0</v>
      </c>
      <c r="CY59" s="47"/>
      <c r="CZ59" s="42">
        <v>0</v>
      </c>
      <c r="DA59" s="33">
        <f t="shared" si="32"/>
        <v>0</v>
      </c>
      <c r="DB59" s="47"/>
      <c r="DC59" s="47">
        <v>6954.4</v>
      </c>
      <c r="DD59" s="33">
        <f t="shared" si="33"/>
        <v>579.5333333333333</v>
      </c>
      <c r="DE59" s="47"/>
      <c r="DF59" s="47"/>
      <c r="DG59" s="12">
        <f t="shared" si="34"/>
        <v>184727.80000000002</v>
      </c>
      <c r="DH59" s="33">
        <f t="shared" si="35"/>
        <v>15393.983333333335</v>
      </c>
      <c r="DI59" s="12">
        <f t="shared" si="36"/>
        <v>0</v>
      </c>
      <c r="DJ59" s="42">
        <v>0</v>
      </c>
      <c r="DK59" s="33">
        <f t="shared" si="37"/>
        <v>0</v>
      </c>
      <c r="DL59" s="47">
        <v>0</v>
      </c>
      <c r="DM59" s="47">
        <v>0</v>
      </c>
      <c r="DN59" s="33">
        <f t="shared" si="38"/>
        <v>0</v>
      </c>
      <c r="DO59" s="47"/>
      <c r="DP59" s="42">
        <v>0</v>
      </c>
      <c r="DQ59" s="33">
        <f t="shared" si="39"/>
        <v>0</v>
      </c>
      <c r="DR59" s="47">
        <v>0</v>
      </c>
      <c r="DS59" s="47">
        <v>0</v>
      </c>
      <c r="DT59" s="33">
        <f t="shared" si="40"/>
        <v>0</v>
      </c>
      <c r="DU59" s="47"/>
      <c r="DV59" s="42">
        <v>0</v>
      </c>
      <c r="DW59" s="33">
        <f t="shared" si="41"/>
        <v>0</v>
      </c>
      <c r="DX59" s="47">
        <v>0</v>
      </c>
      <c r="DY59" s="47">
        <v>8420</v>
      </c>
      <c r="DZ59" s="33">
        <f t="shared" si="42"/>
        <v>701.66666666666663</v>
      </c>
      <c r="EA59" s="47"/>
      <c r="EB59" s="47"/>
      <c r="EC59" s="12">
        <f t="shared" si="43"/>
        <v>8420</v>
      </c>
      <c r="ED59" s="33">
        <f t="shared" si="44"/>
        <v>701.66666666666663</v>
      </c>
      <c r="EE59" s="12"/>
      <c r="EF59" s="14">
        <f t="shared" si="66"/>
        <v>0</v>
      </c>
      <c r="EH59" s="14"/>
      <c r="EJ59" s="14"/>
      <c r="EK59" s="14"/>
      <c r="EM59" s="14"/>
    </row>
    <row r="60" spans="1:143" s="15" customFormat="1" ht="20.25" customHeight="1">
      <c r="A60" s="21" t="s">
        <v>221</v>
      </c>
      <c r="B60" s="74" t="s">
        <v>106</v>
      </c>
      <c r="C60" s="38">
        <v>1430.1</v>
      </c>
      <c r="D60" s="42">
        <v>0</v>
      </c>
      <c r="E60" s="25">
        <f t="shared" si="0"/>
        <v>7123.1</v>
      </c>
      <c r="F60" s="33">
        <f t="shared" si="45"/>
        <v>593.5916666666667</v>
      </c>
      <c r="G60" s="12">
        <f t="shared" si="46"/>
        <v>0</v>
      </c>
      <c r="H60" s="12">
        <f t="shared" si="47"/>
        <v>0</v>
      </c>
      <c r="I60" s="12">
        <f t="shared" si="48"/>
        <v>0</v>
      </c>
      <c r="J60" s="12">
        <f t="shared" si="1"/>
        <v>3071.4</v>
      </c>
      <c r="K60" s="33">
        <f t="shared" si="2"/>
        <v>255.95000000000002</v>
      </c>
      <c r="L60" s="12">
        <f t="shared" si="49"/>
        <v>0</v>
      </c>
      <c r="M60" s="12">
        <f t="shared" si="50"/>
        <v>0</v>
      </c>
      <c r="N60" s="12">
        <f t="shared" si="51"/>
        <v>0</v>
      </c>
      <c r="O60" s="12">
        <f t="shared" si="3"/>
        <v>162.9</v>
      </c>
      <c r="P60" s="33">
        <f t="shared" si="4"/>
        <v>13.575000000000001</v>
      </c>
      <c r="Q60" s="12">
        <f t="shared" si="5"/>
        <v>0</v>
      </c>
      <c r="R60" s="12">
        <f t="shared" si="52"/>
        <v>0</v>
      </c>
      <c r="S60" s="11">
        <f t="shared" si="53"/>
        <v>0</v>
      </c>
      <c r="T60" s="47">
        <v>5</v>
      </c>
      <c r="U60" s="33">
        <f t="shared" si="6"/>
        <v>0.41666666666666669</v>
      </c>
      <c r="V60" s="47"/>
      <c r="W60" s="12">
        <f t="shared" si="54"/>
        <v>0</v>
      </c>
      <c r="X60" s="11">
        <f t="shared" si="55"/>
        <v>0</v>
      </c>
      <c r="Y60" s="47">
        <v>898.5</v>
      </c>
      <c r="Z60" s="33">
        <f t="shared" si="7"/>
        <v>74.875</v>
      </c>
      <c r="AA60" s="47"/>
      <c r="AB60" s="12">
        <f t="shared" si="56"/>
        <v>0</v>
      </c>
      <c r="AC60" s="11">
        <f t="shared" si="57"/>
        <v>0</v>
      </c>
      <c r="AD60" s="47">
        <v>157.9</v>
      </c>
      <c r="AE60" s="33">
        <f t="shared" si="8"/>
        <v>13.158333333333333</v>
      </c>
      <c r="AF60" s="47"/>
      <c r="AG60" s="12">
        <f t="shared" si="58"/>
        <v>0</v>
      </c>
      <c r="AH60" s="11">
        <f t="shared" si="59"/>
        <v>0</v>
      </c>
      <c r="AI60" s="47">
        <v>0</v>
      </c>
      <c r="AJ60" s="33">
        <f t="shared" si="9"/>
        <v>0</v>
      </c>
      <c r="AK60" s="47"/>
      <c r="AL60" s="12" t="e">
        <f t="shared" si="60"/>
        <v>#DIV/0!</v>
      </c>
      <c r="AM60" s="11" t="e">
        <f t="shared" si="61"/>
        <v>#DIV/0!</v>
      </c>
      <c r="AN60" s="47"/>
      <c r="AO60" s="33">
        <f t="shared" si="10"/>
        <v>0</v>
      </c>
      <c r="AP60" s="47"/>
      <c r="AQ60" s="12" t="e">
        <f t="shared" si="62"/>
        <v>#DIV/0!</v>
      </c>
      <c r="AR60" s="11" t="e">
        <f t="shared" si="63"/>
        <v>#DIV/0!</v>
      </c>
      <c r="AS60" s="38">
        <v>0</v>
      </c>
      <c r="AT60" s="33">
        <f t="shared" si="11"/>
        <v>0</v>
      </c>
      <c r="AU60" s="47">
        <v>0</v>
      </c>
      <c r="AV60" s="38">
        <v>0</v>
      </c>
      <c r="AW60" s="33">
        <f t="shared" si="12"/>
        <v>0</v>
      </c>
      <c r="AX60" s="47"/>
      <c r="AY60" s="48">
        <v>4051.7</v>
      </c>
      <c r="AZ60" s="33">
        <f t="shared" si="13"/>
        <v>337.64166666666665</v>
      </c>
      <c r="BA60" s="47"/>
      <c r="BB60" s="38">
        <v>0</v>
      </c>
      <c r="BC60" s="33">
        <f t="shared" si="14"/>
        <v>0</v>
      </c>
      <c r="BD60" s="23"/>
      <c r="BE60" s="42">
        <v>0</v>
      </c>
      <c r="BF60" s="33">
        <f t="shared" si="15"/>
        <v>0</v>
      </c>
      <c r="BG60" s="47"/>
      <c r="BH60" s="38">
        <v>0</v>
      </c>
      <c r="BI60" s="33">
        <f t="shared" si="16"/>
        <v>0</v>
      </c>
      <c r="BJ60" s="47">
        <v>0</v>
      </c>
      <c r="BK60" s="38">
        <v>0</v>
      </c>
      <c r="BL60" s="33">
        <f t="shared" si="17"/>
        <v>0</v>
      </c>
      <c r="BM60" s="47">
        <v>0</v>
      </c>
      <c r="BN60" s="12">
        <f t="shared" si="18"/>
        <v>810</v>
      </c>
      <c r="BO60" s="33">
        <f t="shared" si="19"/>
        <v>67.5</v>
      </c>
      <c r="BP60" s="12">
        <f t="shared" si="20"/>
        <v>0</v>
      </c>
      <c r="BQ60" s="12">
        <f t="shared" si="64"/>
        <v>0</v>
      </c>
      <c r="BR60" s="11">
        <f t="shared" si="65"/>
        <v>0</v>
      </c>
      <c r="BS60" s="47">
        <v>710</v>
      </c>
      <c r="BT60" s="33">
        <f t="shared" si="21"/>
        <v>59.166666666666664</v>
      </c>
      <c r="BU60" s="47"/>
      <c r="BV60" s="47">
        <v>0</v>
      </c>
      <c r="BW60" s="33">
        <f t="shared" si="22"/>
        <v>0</v>
      </c>
      <c r="BX60" s="47"/>
      <c r="BY60" s="42">
        <v>0</v>
      </c>
      <c r="BZ60" s="33">
        <f t="shared" si="23"/>
        <v>0</v>
      </c>
      <c r="CA60" s="47"/>
      <c r="CB60" s="47">
        <v>100</v>
      </c>
      <c r="CC60" s="33">
        <f t="shared" si="24"/>
        <v>8.3333333333333339</v>
      </c>
      <c r="CD60" s="47"/>
      <c r="CE60" s="11"/>
      <c r="CF60" s="33">
        <f t="shared" si="25"/>
        <v>0</v>
      </c>
      <c r="CG60" s="47">
        <v>0</v>
      </c>
      <c r="CH60" s="42">
        <v>0</v>
      </c>
      <c r="CI60" s="33">
        <f t="shared" si="26"/>
        <v>0</v>
      </c>
      <c r="CJ60" s="47"/>
      <c r="CK60" s="38">
        <v>0</v>
      </c>
      <c r="CL60" s="33">
        <f t="shared" si="27"/>
        <v>0</v>
      </c>
      <c r="CM60" s="47"/>
      <c r="CN60" s="47">
        <v>1200</v>
      </c>
      <c r="CO60" s="33">
        <f t="shared" si="28"/>
        <v>100</v>
      </c>
      <c r="CP60" s="47"/>
      <c r="CQ60" s="47">
        <v>0</v>
      </c>
      <c r="CR60" s="33">
        <f t="shared" si="29"/>
        <v>0</v>
      </c>
      <c r="CS60" s="47"/>
      <c r="CT60" s="38">
        <v>0</v>
      </c>
      <c r="CU60" s="33">
        <f t="shared" si="30"/>
        <v>0</v>
      </c>
      <c r="CV60" s="47"/>
      <c r="CW60" s="42">
        <v>0</v>
      </c>
      <c r="CX60" s="33">
        <f t="shared" si="31"/>
        <v>0</v>
      </c>
      <c r="CY60" s="47"/>
      <c r="CZ60" s="42">
        <v>0</v>
      </c>
      <c r="DA60" s="33">
        <f t="shared" si="32"/>
        <v>0</v>
      </c>
      <c r="DB60" s="47"/>
      <c r="DC60" s="47">
        <v>0</v>
      </c>
      <c r="DD60" s="33">
        <f t="shared" si="33"/>
        <v>0</v>
      </c>
      <c r="DE60" s="47"/>
      <c r="DF60" s="47"/>
      <c r="DG60" s="12">
        <f t="shared" si="34"/>
        <v>7123.1</v>
      </c>
      <c r="DH60" s="33">
        <f t="shared" si="35"/>
        <v>593.5916666666667</v>
      </c>
      <c r="DI60" s="12">
        <f t="shared" si="36"/>
        <v>0</v>
      </c>
      <c r="DJ60" s="42">
        <v>0</v>
      </c>
      <c r="DK60" s="33">
        <f t="shared" si="37"/>
        <v>0</v>
      </c>
      <c r="DL60" s="47">
        <v>0</v>
      </c>
      <c r="DM60" s="47">
        <v>0</v>
      </c>
      <c r="DN60" s="33">
        <f t="shared" si="38"/>
        <v>0</v>
      </c>
      <c r="DO60" s="47"/>
      <c r="DP60" s="42">
        <v>0</v>
      </c>
      <c r="DQ60" s="33">
        <f t="shared" si="39"/>
        <v>0</v>
      </c>
      <c r="DR60" s="47">
        <v>0</v>
      </c>
      <c r="DS60" s="47">
        <v>0</v>
      </c>
      <c r="DT60" s="33">
        <f t="shared" si="40"/>
        <v>0</v>
      </c>
      <c r="DU60" s="47"/>
      <c r="DV60" s="42">
        <v>0</v>
      </c>
      <c r="DW60" s="33">
        <f t="shared" si="41"/>
        <v>0</v>
      </c>
      <c r="DX60" s="47">
        <v>0</v>
      </c>
      <c r="DY60" s="47">
        <v>500</v>
      </c>
      <c r="DZ60" s="33">
        <f t="shared" si="42"/>
        <v>41.666666666666664</v>
      </c>
      <c r="EA60" s="47"/>
      <c r="EB60" s="47"/>
      <c r="EC60" s="12">
        <f t="shared" si="43"/>
        <v>500</v>
      </c>
      <c r="ED60" s="33">
        <f t="shared" si="44"/>
        <v>41.666666666666664</v>
      </c>
      <c r="EE60" s="12"/>
      <c r="EF60" s="14">
        <f t="shared" si="66"/>
        <v>0</v>
      </c>
      <c r="EH60" s="14"/>
      <c r="EJ60" s="14"/>
      <c r="EK60" s="14"/>
      <c r="EM60" s="14"/>
    </row>
    <row r="61" spans="1:143" s="15" customFormat="1" ht="20.25" customHeight="1">
      <c r="A61" s="21">
        <v>52</v>
      </c>
      <c r="B61" s="74" t="s">
        <v>107</v>
      </c>
      <c r="C61" s="38">
        <v>4675.7</v>
      </c>
      <c r="D61" s="42"/>
      <c r="E61" s="25">
        <f t="shared" si="0"/>
        <v>24101.599999999999</v>
      </c>
      <c r="F61" s="33">
        <f t="shared" si="45"/>
        <v>2008.4666666666665</v>
      </c>
      <c r="G61" s="12">
        <f t="shared" si="46"/>
        <v>0</v>
      </c>
      <c r="H61" s="12">
        <f t="shared" si="47"/>
        <v>0</v>
      </c>
      <c r="I61" s="12">
        <f t="shared" si="48"/>
        <v>0</v>
      </c>
      <c r="J61" s="12">
        <f t="shared" si="1"/>
        <v>4332.6000000000004</v>
      </c>
      <c r="K61" s="33">
        <f t="shared" si="2"/>
        <v>361.05</v>
      </c>
      <c r="L61" s="12">
        <f t="shared" si="49"/>
        <v>0</v>
      </c>
      <c r="M61" s="12">
        <f t="shared" si="50"/>
        <v>0</v>
      </c>
      <c r="N61" s="12">
        <f t="shared" si="51"/>
        <v>0</v>
      </c>
      <c r="O61" s="12">
        <f t="shared" si="3"/>
        <v>1802.6</v>
      </c>
      <c r="P61" s="33">
        <f t="shared" si="4"/>
        <v>150.21666666666667</v>
      </c>
      <c r="Q61" s="12">
        <f t="shared" si="5"/>
        <v>0</v>
      </c>
      <c r="R61" s="12">
        <f t="shared" si="52"/>
        <v>0</v>
      </c>
      <c r="S61" s="11">
        <f t="shared" si="53"/>
        <v>0</v>
      </c>
      <c r="T61" s="47">
        <v>2.6</v>
      </c>
      <c r="U61" s="33">
        <f t="shared" si="6"/>
        <v>0.21666666666666667</v>
      </c>
      <c r="V61" s="47"/>
      <c r="W61" s="12">
        <f t="shared" si="54"/>
        <v>0</v>
      </c>
      <c r="X61" s="11">
        <f t="shared" si="55"/>
        <v>0</v>
      </c>
      <c r="Y61" s="47">
        <v>1150</v>
      </c>
      <c r="Z61" s="33">
        <f t="shared" si="7"/>
        <v>95.833333333333329</v>
      </c>
      <c r="AA61" s="47"/>
      <c r="AB61" s="12">
        <f t="shared" si="56"/>
        <v>0</v>
      </c>
      <c r="AC61" s="11">
        <f t="shared" si="57"/>
        <v>0</v>
      </c>
      <c r="AD61" s="47">
        <v>1800</v>
      </c>
      <c r="AE61" s="33">
        <f t="shared" si="8"/>
        <v>150</v>
      </c>
      <c r="AF61" s="47"/>
      <c r="AG61" s="12">
        <f t="shared" si="58"/>
        <v>0</v>
      </c>
      <c r="AH61" s="11">
        <f t="shared" si="59"/>
        <v>0</v>
      </c>
      <c r="AI61" s="47">
        <v>30</v>
      </c>
      <c r="AJ61" s="33">
        <f t="shared" si="9"/>
        <v>2.5</v>
      </c>
      <c r="AK61" s="47"/>
      <c r="AL61" s="12">
        <f t="shared" si="60"/>
        <v>0</v>
      </c>
      <c r="AM61" s="11">
        <f t="shared" si="61"/>
        <v>0</v>
      </c>
      <c r="AN61" s="47"/>
      <c r="AO61" s="33">
        <f t="shared" si="10"/>
        <v>0</v>
      </c>
      <c r="AP61" s="47"/>
      <c r="AQ61" s="12" t="e">
        <f t="shared" si="62"/>
        <v>#DIV/0!</v>
      </c>
      <c r="AR61" s="11" t="e">
        <f t="shared" si="63"/>
        <v>#DIV/0!</v>
      </c>
      <c r="AS61" s="38">
        <v>0</v>
      </c>
      <c r="AT61" s="33">
        <f t="shared" si="11"/>
        <v>0</v>
      </c>
      <c r="AU61" s="47">
        <v>0</v>
      </c>
      <c r="AV61" s="38">
        <v>0</v>
      </c>
      <c r="AW61" s="33">
        <f t="shared" si="12"/>
        <v>0</v>
      </c>
      <c r="AX61" s="47"/>
      <c r="AY61" s="48">
        <v>19769</v>
      </c>
      <c r="AZ61" s="33">
        <f t="shared" si="13"/>
        <v>1647.4166666666667</v>
      </c>
      <c r="BA61" s="47"/>
      <c r="BB61" s="38">
        <v>0</v>
      </c>
      <c r="BC61" s="33">
        <f t="shared" si="14"/>
        <v>0</v>
      </c>
      <c r="BD61" s="13"/>
      <c r="BE61" s="42">
        <v>0</v>
      </c>
      <c r="BF61" s="33">
        <f t="shared" si="15"/>
        <v>0</v>
      </c>
      <c r="BG61" s="47"/>
      <c r="BH61" s="38">
        <v>0</v>
      </c>
      <c r="BI61" s="33">
        <f t="shared" si="16"/>
        <v>0</v>
      </c>
      <c r="BJ61" s="47">
        <v>0</v>
      </c>
      <c r="BK61" s="38">
        <v>0</v>
      </c>
      <c r="BL61" s="33">
        <f t="shared" si="17"/>
        <v>0</v>
      </c>
      <c r="BM61" s="47">
        <v>0</v>
      </c>
      <c r="BN61" s="12">
        <f t="shared" si="18"/>
        <v>500</v>
      </c>
      <c r="BO61" s="33">
        <f t="shared" si="19"/>
        <v>41.666666666666664</v>
      </c>
      <c r="BP61" s="12">
        <f t="shared" si="20"/>
        <v>0</v>
      </c>
      <c r="BQ61" s="12">
        <f t="shared" si="64"/>
        <v>0</v>
      </c>
      <c r="BR61" s="11">
        <f t="shared" si="65"/>
        <v>0</v>
      </c>
      <c r="BS61" s="47">
        <v>240</v>
      </c>
      <c r="BT61" s="33">
        <f t="shared" si="21"/>
        <v>20</v>
      </c>
      <c r="BU61" s="47"/>
      <c r="BV61" s="47">
        <v>160</v>
      </c>
      <c r="BW61" s="33">
        <f t="shared" si="22"/>
        <v>13.333333333333334</v>
      </c>
      <c r="BX61" s="47"/>
      <c r="BY61" s="42">
        <v>0</v>
      </c>
      <c r="BZ61" s="33">
        <f t="shared" si="23"/>
        <v>0</v>
      </c>
      <c r="CA61" s="47"/>
      <c r="CB61" s="47">
        <v>100</v>
      </c>
      <c r="CC61" s="33">
        <f t="shared" si="24"/>
        <v>8.3333333333333339</v>
      </c>
      <c r="CD61" s="47"/>
      <c r="CE61" s="11"/>
      <c r="CF61" s="33">
        <f t="shared" si="25"/>
        <v>0</v>
      </c>
      <c r="CG61" s="47">
        <v>0</v>
      </c>
      <c r="CH61" s="42">
        <v>0</v>
      </c>
      <c r="CI61" s="33">
        <f t="shared" si="26"/>
        <v>0</v>
      </c>
      <c r="CJ61" s="47"/>
      <c r="CK61" s="38">
        <v>0</v>
      </c>
      <c r="CL61" s="33">
        <f t="shared" si="27"/>
        <v>0</v>
      </c>
      <c r="CM61" s="47"/>
      <c r="CN61" s="47">
        <v>850</v>
      </c>
      <c r="CO61" s="33">
        <f t="shared" si="28"/>
        <v>70.833333333333329</v>
      </c>
      <c r="CP61" s="47"/>
      <c r="CQ61" s="47">
        <v>350</v>
      </c>
      <c r="CR61" s="33">
        <f t="shared" si="29"/>
        <v>29.166666666666668</v>
      </c>
      <c r="CS61" s="47"/>
      <c r="CT61" s="38">
        <v>0</v>
      </c>
      <c r="CU61" s="33">
        <f t="shared" si="30"/>
        <v>0</v>
      </c>
      <c r="CV61" s="47"/>
      <c r="CW61" s="42">
        <v>0</v>
      </c>
      <c r="CX61" s="33">
        <f t="shared" si="31"/>
        <v>0</v>
      </c>
      <c r="CY61" s="47"/>
      <c r="CZ61" s="42">
        <v>0</v>
      </c>
      <c r="DA61" s="33">
        <f t="shared" si="32"/>
        <v>0</v>
      </c>
      <c r="DB61" s="47"/>
      <c r="DC61" s="47">
        <v>0</v>
      </c>
      <c r="DD61" s="33">
        <f t="shared" si="33"/>
        <v>0</v>
      </c>
      <c r="DE61" s="47"/>
      <c r="DF61" s="47"/>
      <c r="DG61" s="12">
        <f t="shared" si="34"/>
        <v>24101.599999999999</v>
      </c>
      <c r="DH61" s="33">
        <f t="shared" si="35"/>
        <v>2008.4666666666665</v>
      </c>
      <c r="DI61" s="12">
        <f t="shared" si="36"/>
        <v>0</v>
      </c>
      <c r="DJ61" s="42">
        <v>0</v>
      </c>
      <c r="DK61" s="33">
        <f t="shared" si="37"/>
        <v>0</v>
      </c>
      <c r="DL61" s="47">
        <v>0</v>
      </c>
      <c r="DM61" s="47">
        <v>0</v>
      </c>
      <c r="DN61" s="33">
        <f t="shared" si="38"/>
        <v>0</v>
      </c>
      <c r="DO61" s="47"/>
      <c r="DP61" s="42">
        <v>0</v>
      </c>
      <c r="DQ61" s="33">
        <f t="shared" si="39"/>
        <v>0</v>
      </c>
      <c r="DR61" s="47">
        <v>0</v>
      </c>
      <c r="DS61" s="47">
        <v>0</v>
      </c>
      <c r="DT61" s="33">
        <f t="shared" si="40"/>
        <v>0</v>
      </c>
      <c r="DU61" s="47"/>
      <c r="DV61" s="42">
        <v>0</v>
      </c>
      <c r="DW61" s="33">
        <f t="shared" si="41"/>
        <v>0</v>
      </c>
      <c r="DX61" s="47">
        <v>0</v>
      </c>
      <c r="DY61" s="47">
        <v>1500</v>
      </c>
      <c r="DZ61" s="33">
        <f t="shared" si="42"/>
        <v>125</v>
      </c>
      <c r="EA61" s="47"/>
      <c r="EB61" s="47"/>
      <c r="EC61" s="12">
        <f t="shared" si="43"/>
        <v>1500</v>
      </c>
      <c r="ED61" s="33">
        <f t="shared" si="44"/>
        <v>125</v>
      </c>
      <c r="EE61" s="12"/>
      <c r="EF61" s="14">
        <f t="shared" si="66"/>
        <v>0</v>
      </c>
      <c r="EH61" s="14"/>
      <c r="EJ61" s="14"/>
      <c r="EK61" s="14"/>
      <c r="EM61" s="14"/>
    </row>
    <row r="62" spans="1:143" s="15" customFormat="1" ht="20.25" customHeight="1">
      <c r="A62" s="21">
        <v>53</v>
      </c>
      <c r="B62" s="74" t="s">
        <v>108</v>
      </c>
      <c r="C62" s="38">
        <v>590.70000000000005</v>
      </c>
      <c r="D62" s="42">
        <v>0</v>
      </c>
      <c r="E62" s="25">
        <f t="shared" si="0"/>
        <v>6127</v>
      </c>
      <c r="F62" s="33">
        <f t="shared" si="45"/>
        <v>510.58333333333331</v>
      </c>
      <c r="G62" s="12">
        <f t="shared" si="46"/>
        <v>0</v>
      </c>
      <c r="H62" s="12">
        <f t="shared" si="47"/>
        <v>0</v>
      </c>
      <c r="I62" s="12">
        <f t="shared" si="48"/>
        <v>0</v>
      </c>
      <c r="J62" s="12">
        <f t="shared" si="1"/>
        <v>1019.8</v>
      </c>
      <c r="K62" s="33">
        <f t="shared" si="2"/>
        <v>84.983333333333334</v>
      </c>
      <c r="L62" s="12">
        <f t="shared" si="49"/>
        <v>0</v>
      </c>
      <c r="M62" s="12">
        <f t="shared" si="50"/>
        <v>0</v>
      </c>
      <c r="N62" s="12">
        <f t="shared" si="51"/>
        <v>0</v>
      </c>
      <c r="O62" s="12">
        <f t="shared" si="3"/>
        <v>356.7</v>
      </c>
      <c r="P62" s="33">
        <f t="shared" si="4"/>
        <v>29.724999999999998</v>
      </c>
      <c r="Q62" s="12">
        <f t="shared" si="5"/>
        <v>0</v>
      </c>
      <c r="R62" s="12">
        <f t="shared" si="52"/>
        <v>0</v>
      </c>
      <c r="S62" s="11">
        <f t="shared" si="53"/>
        <v>0</v>
      </c>
      <c r="T62" s="47">
        <v>0</v>
      </c>
      <c r="U62" s="33">
        <f t="shared" si="6"/>
        <v>0</v>
      </c>
      <c r="V62" s="47"/>
      <c r="W62" s="12" t="e">
        <f t="shared" si="54"/>
        <v>#DIV/0!</v>
      </c>
      <c r="X62" s="11" t="e">
        <f t="shared" si="55"/>
        <v>#DIV/0!</v>
      </c>
      <c r="Y62" s="47">
        <v>463.1</v>
      </c>
      <c r="Z62" s="33">
        <f t="shared" si="7"/>
        <v>38.591666666666669</v>
      </c>
      <c r="AA62" s="47"/>
      <c r="AB62" s="12">
        <f t="shared" si="56"/>
        <v>0</v>
      </c>
      <c r="AC62" s="11">
        <f t="shared" si="57"/>
        <v>0</v>
      </c>
      <c r="AD62" s="47">
        <v>356.7</v>
      </c>
      <c r="AE62" s="33">
        <f t="shared" si="8"/>
        <v>29.724999999999998</v>
      </c>
      <c r="AF62" s="47"/>
      <c r="AG62" s="12">
        <f t="shared" si="58"/>
        <v>0</v>
      </c>
      <c r="AH62" s="11">
        <f t="shared" si="59"/>
        <v>0</v>
      </c>
      <c r="AI62" s="47">
        <v>0</v>
      </c>
      <c r="AJ62" s="33">
        <f t="shared" si="9"/>
        <v>0</v>
      </c>
      <c r="AK62" s="47"/>
      <c r="AL62" s="12" t="e">
        <f t="shared" si="60"/>
        <v>#DIV/0!</v>
      </c>
      <c r="AM62" s="11" t="e">
        <f t="shared" si="61"/>
        <v>#DIV/0!</v>
      </c>
      <c r="AN62" s="47"/>
      <c r="AO62" s="33">
        <f t="shared" si="10"/>
        <v>0</v>
      </c>
      <c r="AP62" s="47"/>
      <c r="AQ62" s="12" t="e">
        <f t="shared" si="62"/>
        <v>#DIV/0!</v>
      </c>
      <c r="AR62" s="11" t="e">
        <f t="shared" si="63"/>
        <v>#DIV/0!</v>
      </c>
      <c r="AS62" s="38">
        <v>0</v>
      </c>
      <c r="AT62" s="33">
        <f t="shared" si="11"/>
        <v>0</v>
      </c>
      <c r="AU62" s="47">
        <v>0</v>
      </c>
      <c r="AV62" s="38">
        <v>0</v>
      </c>
      <c r="AW62" s="33">
        <f t="shared" si="12"/>
        <v>0</v>
      </c>
      <c r="AX62" s="47"/>
      <c r="AY62" s="48">
        <v>3500</v>
      </c>
      <c r="AZ62" s="33">
        <f t="shared" si="13"/>
        <v>291.66666666666669</v>
      </c>
      <c r="BA62" s="47"/>
      <c r="BB62" s="38">
        <v>1607.2</v>
      </c>
      <c r="BC62" s="33">
        <f t="shared" si="14"/>
        <v>133.93333333333334</v>
      </c>
      <c r="BD62" s="13"/>
      <c r="BE62" s="42">
        <v>0</v>
      </c>
      <c r="BF62" s="33">
        <f t="shared" si="15"/>
        <v>0</v>
      </c>
      <c r="BG62" s="47"/>
      <c r="BH62" s="38">
        <v>0</v>
      </c>
      <c r="BI62" s="33">
        <f t="shared" si="16"/>
        <v>0</v>
      </c>
      <c r="BJ62" s="47">
        <v>0</v>
      </c>
      <c r="BK62" s="38">
        <v>0</v>
      </c>
      <c r="BL62" s="33">
        <f t="shared" si="17"/>
        <v>0</v>
      </c>
      <c r="BM62" s="47">
        <v>0</v>
      </c>
      <c r="BN62" s="12">
        <f t="shared" si="18"/>
        <v>200</v>
      </c>
      <c r="BO62" s="33">
        <f t="shared" si="19"/>
        <v>16.666666666666668</v>
      </c>
      <c r="BP62" s="12">
        <f t="shared" si="20"/>
        <v>0</v>
      </c>
      <c r="BQ62" s="12">
        <f t="shared" si="64"/>
        <v>0</v>
      </c>
      <c r="BR62" s="11">
        <f t="shared" si="65"/>
        <v>0</v>
      </c>
      <c r="BS62" s="47">
        <v>200</v>
      </c>
      <c r="BT62" s="33">
        <f t="shared" si="21"/>
        <v>16.666666666666668</v>
      </c>
      <c r="BU62" s="47"/>
      <c r="BV62" s="47">
        <v>0</v>
      </c>
      <c r="BW62" s="33">
        <f t="shared" si="22"/>
        <v>0</v>
      </c>
      <c r="BX62" s="47"/>
      <c r="BY62" s="42">
        <v>0</v>
      </c>
      <c r="BZ62" s="33">
        <f t="shared" si="23"/>
        <v>0</v>
      </c>
      <c r="CA62" s="47"/>
      <c r="CB62" s="47">
        <v>0</v>
      </c>
      <c r="CC62" s="33">
        <f t="shared" si="24"/>
        <v>0</v>
      </c>
      <c r="CD62" s="47"/>
      <c r="CE62" s="11"/>
      <c r="CF62" s="33">
        <f t="shared" si="25"/>
        <v>0</v>
      </c>
      <c r="CG62" s="47">
        <v>0</v>
      </c>
      <c r="CH62" s="42">
        <v>0</v>
      </c>
      <c r="CI62" s="33">
        <f t="shared" si="26"/>
        <v>0</v>
      </c>
      <c r="CJ62" s="47"/>
      <c r="CK62" s="38">
        <v>0</v>
      </c>
      <c r="CL62" s="33">
        <f t="shared" si="27"/>
        <v>0</v>
      </c>
      <c r="CM62" s="47"/>
      <c r="CN62" s="47">
        <v>0</v>
      </c>
      <c r="CO62" s="33">
        <f t="shared" si="28"/>
        <v>0</v>
      </c>
      <c r="CP62" s="47"/>
      <c r="CQ62" s="47">
        <v>0</v>
      </c>
      <c r="CR62" s="33">
        <f t="shared" si="29"/>
        <v>0</v>
      </c>
      <c r="CS62" s="47"/>
      <c r="CT62" s="38">
        <v>0</v>
      </c>
      <c r="CU62" s="33">
        <f t="shared" si="30"/>
        <v>0</v>
      </c>
      <c r="CV62" s="47"/>
      <c r="CW62" s="42">
        <v>0</v>
      </c>
      <c r="CX62" s="33">
        <f t="shared" si="31"/>
        <v>0</v>
      </c>
      <c r="CY62" s="47"/>
      <c r="CZ62" s="42">
        <v>0</v>
      </c>
      <c r="DA62" s="33">
        <f t="shared" si="32"/>
        <v>0</v>
      </c>
      <c r="DB62" s="47"/>
      <c r="DC62" s="47">
        <v>0</v>
      </c>
      <c r="DD62" s="33">
        <f t="shared" si="33"/>
        <v>0</v>
      </c>
      <c r="DE62" s="47"/>
      <c r="DF62" s="47"/>
      <c r="DG62" s="12">
        <f t="shared" si="34"/>
        <v>6127</v>
      </c>
      <c r="DH62" s="33">
        <f t="shared" si="35"/>
        <v>510.58333333333331</v>
      </c>
      <c r="DI62" s="12">
        <f t="shared" si="36"/>
        <v>0</v>
      </c>
      <c r="DJ62" s="42">
        <v>0</v>
      </c>
      <c r="DK62" s="33">
        <f t="shared" si="37"/>
        <v>0</v>
      </c>
      <c r="DL62" s="47">
        <v>0</v>
      </c>
      <c r="DM62" s="47">
        <v>0</v>
      </c>
      <c r="DN62" s="33">
        <f t="shared" si="38"/>
        <v>0</v>
      </c>
      <c r="DO62" s="47"/>
      <c r="DP62" s="42">
        <v>0</v>
      </c>
      <c r="DQ62" s="33">
        <f t="shared" si="39"/>
        <v>0</v>
      </c>
      <c r="DR62" s="47">
        <v>0</v>
      </c>
      <c r="DS62" s="47">
        <v>0</v>
      </c>
      <c r="DT62" s="33">
        <f t="shared" si="40"/>
        <v>0</v>
      </c>
      <c r="DU62" s="47"/>
      <c r="DV62" s="42">
        <v>0</v>
      </c>
      <c r="DW62" s="33">
        <f t="shared" si="41"/>
        <v>0</v>
      </c>
      <c r="DX62" s="47">
        <v>0</v>
      </c>
      <c r="DY62" s="47">
        <v>295</v>
      </c>
      <c r="DZ62" s="33">
        <f t="shared" si="42"/>
        <v>24.583333333333332</v>
      </c>
      <c r="EA62" s="47"/>
      <c r="EB62" s="47"/>
      <c r="EC62" s="12">
        <f t="shared" si="43"/>
        <v>295</v>
      </c>
      <c r="ED62" s="33">
        <f t="shared" si="44"/>
        <v>24.583333333333332</v>
      </c>
      <c r="EE62" s="12"/>
      <c r="EF62" s="14">
        <f t="shared" si="66"/>
        <v>0</v>
      </c>
      <c r="EH62" s="14"/>
      <c r="EJ62" s="14"/>
      <c r="EK62" s="14"/>
      <c r="EM62" s="14"/>
    </row>
    <row r="63" spans="1:143" s="15" customFormat="1" ht="20.25" customHeight="1">
      <c r="A63" s="21">
        <v>54</v>
      </c>
      <c r="B63" s="74" t="s">
        <v>109</v>
      </c>
      <c r="C63" s="38">
        <v>50200</v>
      </c>
      <c r="D63" s="42">
        <v>0</v>
      </c>
      <c r="E63" s="25">
        <f t="shared" si="0"/>
        <v>38471.599999999999</v>
      </c>
      <c r="F63" s="33">
        <f t="shared" si="45"/>
        <v>3205.9666666666667</v>
      </c>
      <c r="G63" s="12">
        <f t="shared" si="46"/>
        <v>0</v>
      </c>
      <c r="H63" s="12">
        <f t="shared" si="47"/>
        <v>0</v>
      </c>
      <c r="I63" s="12">
        <f t="shared" si="48"/>
        <v>0</v>
      </c>
      <c r="J63" s="12">
        <f t="shared" si="1"/>
        <v>7389.2</v>
      </c>
      <c r="K63" s="33">
        <f t="shared" si="2"/>
        <v>615.76666666666665</v>
      </c>
      <c r="L63" s="12">
        <f t="shared" si="49"/>
        <v>0</v>
      </c>
      <c r="M63" s="12">
        <f t="shared" si="50"/>
        <v>0</v>
      </c>
      <c r="N63" s="12">
        <f t="shared" si="51"/>
        <v>0</v>
      </c>
      <c r="O63" s="12">
        <f t="shared" si="3"/>
        <v>4451.6000000000004</v>
      </c>
      <c r="P63" s="33">
        <f t="shared" si="4"/>
        <v>370.9666666666667</v>
      </c>
      <c r="Q63" s="12">
        <f t="shared" si="5"/>
        <v>0</v>
      </c>
      <c r="R63" s="12">
        <f t="shared" si="52"/>
        <v>0</v>
      </c>
      <c r="S63" s="11">
        <f t="shared" si="53"/>
        <v>0</v>
      </c>
      <c r="T63" s="47">
        <v>83.1</v>
      </c>
      <c r="U63" s="33">
        <f t="shared" si="6"/>
        <v>6.9249999999999998</v>
      </c>
      <c r="V63" s="47"/>
      <c r="W63" s="12">
        <f t="shared" si="54"/>
        <v>0</v>
      </c>
      <c r="X63" s="11">
        <f t="shared" si="55"/>
        <v>0</v>
      </c>
      <c r="Y63" s="47">
        <v>827.6</v>
      </c>
      <c r="Z63" s="33">
        <f t="shared" si="7"/>
        <v>68.966666666666669</v>
      </c>
      <c r="AA63" s="47"/>
      <c r="AB63" s="12">
        <f t="shared" si="56"/>
        <v>0</v>
      </c>
      <c r="AC63" s="11">
        <f t="shared" si="57"/>
        <v>0</v>
      </c>
      <c r="AD63" s="47">
        <v>4368.5</v>
      </c>
      <c r="AE63" s="33">
        <f t="shared" si="8"/>
        <v>364.04166666666669</v>
      </c>
      <c r="AF63" s="47"/>
      <c r="AG63" s="12">
        <f t="shared" si="58"/>
        <v>0</v>
      </c>
      <c r="AH63" s="11">
        <f t="shared" si="59"/>
        <v>0</v>
      </c>
      <c r="AI63" s="47">
        <v>260</v>
      </c>
      <c r="AJ63" s="33">
        <f t="shared" si="9"/>
        <v>21.666666666666668</v>
      </c>
      <c r="AK63" s="47"/>
      <c r="AL63" s="12">
        <f t="shared" si="60"/>
        <v>0</v>
      </c>
      <c r="AM63" s="11">
        <f t="shared" si="61"/>
        <v>0</v>
      </c>
      <c r="AN63" s="47"/>
      <c r="AO63" s="33">
        <f t="shared" si="10"/>
        <v>0</v>
      </c>
      <c r="AP63" s="47"/>
      <c r="AQ63" s="12" t="e">
        <f t="shared" si="62"/>
        <v>#DIV/0!</v>
      </c>
      <c r="AR63" s="11" t="e">
        <f t="shared" si="63"/>
        <v>#DIV/0!</v>
      </c>
      <c r="AS63" s="38">
        <v>0</v>
      </c>
      <c r="AT63" s="33">
        <f t="shared" si="11"/>
        <v>0</v>
      </c>
      <c r="AU63" s="47">
        <v>0</v>
      </c>
      <c r="AV63" s="38">
        <v>0</v>
      </c>
      <c r="AW63" s="33">
        <f t="shared" si="12"/>
        <v>0</v>
      </c>
      <c r="AX63" s="47"/>
      <c r="AY63" s="48">
        <v>31082.400000000001</v>
      </c>
      <c r="AZ63" s="33">
        <f t="shared" si="13"/>
        <v>2590.2000000000003</v>
      </c>
      <c r="BA63" s="47"/>
      <c r="BB63" s="38">
        <v>0</v>
      </c>
      <c r="BC63" s="33">
        <f t="shared" si="14"/>
        <v>0</v>
      </c>
      <c r="BD63" s="13"/>
      <c r="BE63" s="42">
        <v>0</v>
      </c>
      <c r="BF63" s="33">
        <f t="shared" si="15"/>
        <v>0</v>
      </c>
      <c r="BG63" s="47"/>
      <c r="BH63" s="38">
        <v>0</v>
      </c>
      <c r="BI63" s="33">
        <f t="shared" si="16"/>
        <v>0</v>
      </c>
      <c r="BJ63" s="47">
        <v>0</v>
      </c>
      <c r="BK63" s="38">
        <v>0</v>
      </c>
      <c r="BL63" s="33">
        <f t="shared" si="17"/>
        <v>0</v>
      </c>
      <c r="BM63" s="47">
        <v>0</v>
      </c>
      <c r="BN63" s="12">
        <f t="shared" si="18"/>
        <v>1150</v>
      </c>
      <c r="BO63" s="33">
        <f t="shared" si="19"/>
        <v>95.833333333333329</v>
      </c>
      <c r="BP63" s="12">
        <f t="shared" si="20"/>
        <v>0</v>
      </c>
      <c r="BQ63" s="12">
        <f t="shared" si="64"/>
        <v>0</v>
      </c>
      <c r="BR63" s="11">
        <f t="shared" si="65"/>
        <v>0</v>
      </c>
      <c r="BS63" s="47">
        <v>900</v>
      </c>
      <c r="BT63" s="33">
        <f t="shared" si="21"/>
        <v>75</v>
      </c>
      <c r="BU63" s="47"/>
      <c r="BV63" s="47">
        <v>250</v>
      </c>
      <c r="BW63" s="33">
        <f t="shared" si="22"/>
        <v>20.833333333333332</v>
      </c>
      <c r="BX63" s="47"/>
      <c r="BY63" s="42">
        <v>0</v>
      </c>
      <c r="BZ63" s="33">
        <f t="shared" si="23"/>
        <v>0</v>
      </c>
      <c r="CA63" s="47"/>
      <c r="CB63" s="47">
        <v>0</v>
      </c>
      <c r="CC63" s="33">
        <f t="shared" si="24"/>
        <v>0</v>
      </c>
      <c r="CD63" s="47"/>
      <c r="CE63" s="11"/>
      <c r="CF63" s="33">
        <f t="shared" si="25"/>
        <v>0</v>
      </c>
      <c r="CG63" s="47">
        <v>0</v>
      </c>
      <c r="CH63" s="42">
        <v>0</v>
      </c>
      <c r="CI63" s="33">
        <f t="shared" si="26"/>
        <v>0</v>
      </c>
      <c r="CJ63" s="47"/>
      <c r="CK63" s="38">
        <v>0</v>
      </c>
      <c r="CL63" s="33">
        <f t="shared" si="27"/>
        <v>0</v>
      </c>
      <c r="CM63" s="47"/>
      <c r="CN63" s="47">
        <v>700</v>
      </c>
      <c r="CO63" s="33">
        <f t="shared" si="28"/>
        <v>58.333333333333336</v>
      </c>
      <c r="CP63" s="47"/>
      <c r="CQ63" s="47">
        <v>200</v>
      </c>
      <c r="CR63" s="33">
        <f t="shared" si="29"/>
        <v>16.666666666666668</v>
      </c>
      <c r="CS63" s="47"/>
      <c r="CT63" s="38">
        <v>0</v>
      </c>
      <c r="CU63" s="33">
        <f t="shared" si="30"/>
        <v>0</v>
      </c>
      <c r="CV63" s="47"/>
      <c r="CW63" s="42">
        <v>0</v>
      </c>
      <c r="CX63" s="33">
        <f t="shared" si="31"/>
        <v>0</v>
      </c>
      <c r="CY63" s="47"/>
      <c r="CZ63" s="42">
        <v>0</v>
      </c>
      <c r="DA63" s="33">
        <f t="shared" si="32"/>
        <v>0</v>
      </c>
      <c r="DB63" s="47"/>
      <c r="DC63" s="47">
        <v>0</v>
      </c>
      <c r="DD63" s="33">
        <f t="shared" si="33"/>
        <v>0</v>
      </c>
      <c r="DE63" s="47"/>
      <c r="DF63" s="47"/>
      <c r="DG63" s="12">
        <f t="shared" si="34"/>
        <v>38471.599999999999</v>
      </c>
      <c r="DH63" s="33">
        <f t="shared" si="35"/>
        <v>3205.9666666666667</v>
      </c>
      <c r="DI63" s="12">
        <f t="shared" si="36"/>
        <v>0</v>
      </c>
      <c r="DJ63" s="42">
        <v>0</v>
      </c>
      <c r="DK63" s="33">
        <f t="shared" si="37"/>
        <v>0</v>
      </c>
      <c r="DL63" s="47">
        <v>0</v>
      </c>
      <c r="DM63" s="47">
        <v>0</v>
      </c>
      <c r="DN63" s="33">
        <f t="shared" si="38"/>
        <v>0</v>
      </c>
      <c r="DO63" s="47"/>
      <c r="DP63" s="42">
        <v>0</v>
      </c>
      <c r="DQ63" s="33">
        <f t="shared" si="39"/>
        <v>0</v>
      </c>
      <c r="DR63" s="47">
        <v>0</v>
      </c>
      <c r="DS63" s="47">
        <v>0</v>
      </c>
      <c r="DT63" s="33">
        <f t="shared" si="40"/>
        <v>0</v>
      </c>
      <c r="DU63" s="47"/>
      <c r="DV63" s="42">
        <v>0</v>
      </c>
      <c r="DW63" s="33">
        <f t="shared" si="41"/>
        <v>0</v>
      </c>
      <c r="DX63" s="47">
        <v>0</v>
      </c>
      <c r="DY63" s="47">
        <v>2000</v>
      </c>
      <c r="DZ63" s="33">
        <f t="shared" si="42"/>
        <v>166.66666666666666</v>
      </c>
      <c r="EA63" s="47"/>
      <c r="EB63" s="47"/>
      <c r="EC63" s="12">
        <f t="shared" si="43"/>
        <v>2000</v>
      </c>
      <c r="ED63" s="33">
        <f t="shared" si="44"/>
        <v>166.66666666666666</v>
      </c>
      <c r="EE63" s="12"/>
      <c r="EF63" s="14">
        <f t="shared" si="66"/>
        <v>0</v>
      </c>
      <c r="EH63" s="14"/>
      <c r="EJ63" s="14"/>
      <c r="EK63" s="14"/>
      <c r="EM63" s="14"/>
    </row>
    <row r="64" spans="1:143" s="15" customFormat="1" ht="20.25" customHeight="1">
      <c r="A64" s="21">
        <v>55</v>
      </c>
      <c r="B64" s="74" t="s">
        <v>110</v>
      </c>
      <c r="C64" s="42">
        <v>1521.5</v>
      </c>
      <c r="D64" s="42"/>
      <c r="E64" s="25">
        <f t="shared" si="0"/>
        <v>30422.5</v>
      </c>
      <c r="F64" s="33">
        <f t="shared" si="45"/>
        <v>2535.2083333333335</v>
      </c>
      <c r="G64" s="12">
        <f t="shared" si="46"/>
        <v>0</v>
      </c>
      <c r="H64" s="12">
        <f t="shared" si="47"/>
        <v>0</v>
      </c>
      <c r="I64" s="12">
        <f t="shared" si="48"/>
        <v>0</v>
      </c>
      <c r="J64" s="12">
        <f t="shared" si="1"/>
        <v>4205</v>
      </c>
      <c r="K64" s="33">
        <f t="shared" si="2"/>
        <v>350.41666666666669</v>
      </c>
      <c r="L64" s="12">
        <f t="shared" si="49"/>
        <v>0</v>
      </c>
      <c r="M64" s="12">
        <f t="shared" si="50"/>
        <v>0</v>
      </c>
      <c r="N64" s="12">
        <f t="shared" si="51"/>
        <v>0</v>
      </c>
      <c r="O64" s="12">
        <f t="shared" si="3"/>
        <v>1760</v>
      </c>
      <c r="P64" s="33">
        <f t="shared" si="4"/>
        <v>146.66666666666666</v>
      </c>
      <c r="Q64" s="12">
        <f t="shared" si="5"/>
        <v>0</v>
      </c>
      <c r="R64" s="12">
        <f t="shared" si="52"/>
        <v>0</v>
      </c>
      <c r="S64" s="11">
        <f t="shared" si="53"/>
        <v>0</v>
      </c>
      <c r="T64" s="47">
        <v>160</v>
      </c>
      <c r="U64" s="33">
        <f t="shared" si="6"/>
        <v>13.333333333333334</v>
      </c>
      <c r="V64" s="47"/>
      <c r="W64" s="12">
        <f t="shared" si="54"/>
        <v>0</v>
      </c>
      <c r="X64" s="11">
        <f t="shared" si="55"/>
        <v>0</v>
      </c>
      <c r="Y64" s="47">
        <v>1475</v>
      </c>
      <c r="Z64" s="33">
        <f t="shared" si="7"/>
        <v>122.91666666666667</v>
      </c>
      <c r="AA64" s="47"/>
      <c r="AB64" s="12">
        <f t="shared" si="56"/>
        <v>0</v>
      </c>
      <c r="AC64" s="11">
        <f t="shared" si="57"/>
        <v>0</v>
      </c>
      <c r="AD64" s="47">
        <v>1600</v>
      </c>
      <c r="AE64" s="33">
        <f t="shared" si="8"/>
        <v>133.33333333333334</v>
      </c>
      <c r="AF64" s="47"/>
      <c r="AG64" s="12">
        <f t="shared" si="58"/>
        <v>0</v>
      </c>
      <c r="AH64" s="11">
        <f t="shared" si="59"/>
        <v>0</v>
      </c>
      <c r="AI64" s="47">
        <v>110</v>
      </c>
      <c r="AJ64" s="33">
        <f t="shared" si="9"/>
        <v>9.1666666666666661</v>
      </c>
      <c r="AK64" s="47"/>
      <c r="AL64" s="12">
        <f t="shared" si="60"/>
        <v>0</v>
      </c>
      <c r="AM64" s="11">
        <f t="shared" si="61"/>
        <v>0</v>
      </c>
      <c r="AN64" s="47"/>
      <c r="AO64" s="33">
        <f t="shared" si="10"/>
        <v>0</v>
      </c>
      <c r="AP64" s="47"/>
      <c r="AQ64" s="12" t="e">
        <f t="shared" si="62"/>
        <v>#DIV/0!</v>
      </c>
      <c r="AR64" s="11" t="e">
        <f t="shared" si="63"/>
        <v>#DIV/0!</v>
      </c>
      <c r="AS64" s="38">
        <v>0</v>
      </c>
      <c r="AT64" s="33">
        <f t="shared" si="11"/>
        <v>0</v>
      </c>
      <c r="AU64" s="47">
        <v>0</v>
      </c>
      <c r="AV64" s="38">
        <v>0</v>
      </c>
      <c r="AW64" s="33">
        <f t="shared" si="12"/>
        <v>0</v>
      </c>
      <c r="AX64" s="47"/>
      <c r="AY64" s="48">
        <v>26217.5</v>
      </c>
      <c r="AZ64" s="33">
        <f t="shared" si="13"/>
        <v>2184.7916666666665</v>
      </c>
      <c r="BA64" s="47"/>
      <c r="BB64" s="38">
        <v>0</v>
      </c>
      <c r="BC64" s="33">
        <f t="shared" si="14"/>
        <v>0</v>
      </c>
      <c r="BD64" s="13"/>
      <c r="BE64" s="42">
        <v>0</v>
      </c>
      <c r="BF64" s="33">
        <f t="shared" si="15"/>
        <v>0</v>
      </c>
      <c r="BG64" s="47"/>
      <c r="BH64" s="38">
        <v>0</v>
      </c>
      <c r="BI64" s="33">
        <f t="shared" si="16"/>
        <v>0</v>
      </c>
      <c r="BJ64" s="47">
        <v>0</v>
      </c>
      <c r="BK64" s="38">
        <v>0</v>
      </c>
      <c r="BL64" s="33">
        <f t="shared" si="17"/>
        <v>0</v>
      </c>
      <c r="BM64" s="47">
        <v>0</v>
      </c>
      <c r="BN64" s="12">
        <f t="shared" si="18"/>
        <v>300</v>
      </c>
      <c r="BO64" s="33">
        <f t="shared" si="19"/>
        <v>25</v>
      </c>
      <c r="BP64" s="12">
        <f t="shared" si="20"/>
        <v>0</v>
      </c>
      <c r="BQ64" s="12">
        <f t="shared" si="64"/>
        <v>0</v>
      </c>
      <c r="BR64" s="11">
        <f t="shared" si="65"/>
        <v>0</v>
      </c>
      <c r="BS64" s="47">
        <v>300</v>
      </c>
      <c r="BT64" s="33">
        <f t="shared" si="21"/>
        <v>25</v>
      </c>
      <c r="BU64" s="47"/>
      <c r="BV64" s="47">
        <v>0</v>
      </c>
      <c r="BW64" s="33">
        <f t="shared" si="22"/>
        <v>0</v>
      </c>
      <c r="BX64" s="47"/>
      <c r="BY64" s="42">
        <v>0</v>
      </c>
      <c r="BZ64" s="33">
        <f t="shared" si="23"/>
        <v>0</v>
      </c>
      <c r="CA64" s="47"/>
      <c r="CB64" s="47">
        <v>0</v>
      </c>
      <c r="CC64" s="33">
        <f t="shared" si="24"/>
        <v>0</v>
      </c>
      <c r="CD64" s="47"/>
      <c r="CE64" s="11"/>
      <c r="CF64" s="33">
        <f t="shared" si="25"/>
        <v>0</v>
      </c>
      <c r="CG64" s="47">
        <v>0</v>
      </c>
      <c r="CH64" s="42">
        <v>0</v>
      </c>
      <c r="CI64" s="33">
        <f t="shared" si="26"/>
        <v>0</v>
      </c>
      <c r="CJ64" s="47"/>
      <c r="CK64" s="38">
        <v>0</v>
      </c>
      <c r="CL64" s="33">
        <f t="shared" si="27"/>
        <v>0</v>
      </c>
      <c r="CM64" s="47"/>
      <c r="CN64" s="47">
        <v>560</v>
      </c>
      <c r="CO64" s="33">
        <f t="shared" si="28"/>
        <v>46.666666666666664</v>
      </c>
      <c r="CP64" s="47"/>
      <c r="CQ64" s="47">
        <v>560</v>
      </c>
      <c r="CR64" s="33">
        <f t="shared" si="29"/>
        <v>46.666666666666664</v>
      </c>
      <c r="CS64" s="47"/>
      <c r="CT64" s="38">
        <v>0</v>
      </c>
      <c r="CU64" s="33">
        <f t="shared" si="30"/>
        <v>0</v>
      </c>
      <c r="CV64" s="47"/>
      <c r="CW64" s="42">
        <v>0</v>
      </c>
      <c r="CX64" s="33">
        <f t="shared" si="31"/>
        <v>0</v>
      </c>
      <c r="CY64" s="47"/>
      <c r="CZ64" s="42">
        <v>0</v>
      </c>
      <c r="DA64" s="33">
        <f t="shared" si="32"/>
        <v>0</v>
      </c>
      <c r="DB64" s="47"/>
      <c r="DC64" s="47">
        <v>0</v>
      </c>
      <c r="DD64" s="33">
        <f t="shared" si="33"/>
        <v>0</v>
      </c>
      <c r="DE64" s="47"/>
      <c r="DF64" s="47"/>
      <c r="DG64" s="12">
        <f t="shared" si="34"/>
        <v>30422.5</v>
      </c>
      <c r="DH64" s="33">
        <f t="shared" si="35"/>
        <v>2535.2083333333335</v>
      </c>
      <c r="DI64" s="12">
        <f t="shared" si="36"/>
        <v>0</v>
      </c>
      <c r="DJ64" s="42">
        <v>0</v>
      </c>
      <c r="DK64" s="33">
        <f t="shared" si="37"/>
        <v>0</v>
      </c>
      <c r="DL64" s="47">
        <v>0</v>
      </c>
      <c r="DM64" s="47">
        <v>0</v>
      </c>
      <c r="DN64" s="33">
        <f t="shared" si="38"/>
        <v>0</v>
      </c>
      <c r="DO64" s="47"/>
      <c r="DP64" s="42">
        <v>0</v>
      </c>
      <c r="DQ64" s="33">
        <f t="shared" si="39"/>
        <v>0</v>
      </c>
      <c r="DR64" s="47">
        <v>0</v>
      </c>
      <c r="DS64" s="47">
        <v>0</v>
      </c>
      <c r="DT64" s="33">
        <f t="shared" si="40"/>
        <v>0</v>
      </c>
      <c r="DU64" s="47"/>
      <c r="DV64" s="42">
        <v>0</v>
      </c>
      <c r="DW64" s="33">
        <f t="shared" si="41"/>
        <v>0</v>
      </c>
      <c r="DX64" s="47">
        <v>0</v>
      </c>
      <c r="DY64" s="47">
        <v>1521.5</v>
      </c>
      <c r="DZ64" s="33">
        <f t="shared" si="42"/>
        <v>126.79166666666667</v>
      </c>
      <c r="EA64" s="47"/>
      <c r="EB64" s="47"/>
      <c r="EC64" s="12">
        <f t="shared" si="43"/>
        <v>1521.5</v>
      </c>
      <c r="ED64" s="33">
        <f t="shared" si="44"/>
        <v>126.79166666666667</v>
      </c>
      <c r="EE64" s="12"/>
      <c r="EF64" s="14">
        <f t="shared" si="66"/>
        <v>0</v>
      </c>
      <c r="EH64" s="14"/>
      <c r="EJ64" s="14"/>
      <c r="EK64" s="14"/>
      <c r="EM64" s="14"/>
    </row>
    <row r="65" spans="1:143" s="15" customFormat="1" ht="20.25" customHeight="1">
      <c r="A65" s="21">
        <v>56</v>
      </c>
      <c r="B65" s="74" t="s">
        <v>111</v>
      </c>
      <c r="C65" s="38">
        <v>3249.3</v>
      </c>
      <c r="D65" s="42"/>
      <c r="E65" s="25">
        <f t="shared" si="0"/>
        <v>17877.099999999999</v>
      </c>
      <c r="F65" s="33">
        <f t="shared" si="45"/>
        <v>1489.7583333333332</v>
      </c>
      <c r="G65" s="12">
        <f t="shared" si="46"/>
        <v>0</v>
      </c>
      <c r="H65" s="12">
        <f t="shared" si="47"/>
        <v>0</v>
      </c>
      <c r="I65" s="12">
        <f t="shared" si="48"/>
        <v>0</v>
      </c>
      <c r="J65" s="12">
        <f t="shared" si="1"/>
        <v>4798.2</v>
      </c>
      <c r="K65" s="33">
        <f t="shared" si="2"/>
        <v>399.84999999999997</v>
      </c>
      <c r="L65" s="12">
        <f t="shared" si="49"/>
        <v>0</v>
      </c>
      <c r="M65" s="12">
        <f t="shared" si="50"/>
        <v>0</v>
      </c>
      <c r="N65" s="12">
        <f t="shared" si="51"/>
        <v>0</v>
      </c>
      <c r="O65" s="12">
        <f t="shared" si="3"/>
        <v>3270.2</v>
      </c>
      <c r="P65" s="33">
        <f t="shared" si="4"/>
        <v>272.51666666666665</v>
      </c>
      <c r="Q65" s="12">
        <f t="shared" si="5"/>
        <v>0</v>
      </c>
      <c r="R65" s="12">
        <f t="shared" si="52"/>
        <v>0</v>
      </c>
      <c r="S65" s="11">
        <f t="shared" si="53"/>
        <v>0</v>
      </c>
      <c r="T65" s="47">
        <v>20.2</v>
      </c>
      <c r="U65" s="33">
        <f t="shared" si="6"/>
        <v>1.6833333333333333</v>
      </c>
      <c r="V65" s="47"/>
      <c r="W65" s="12">
        <f t="shared" si="54"/>
        <v>0</v>
      </c>
      <c r="X65" s="11">
        <f t="shared" si="55"/>
        <v>0</v>
      </c>
      <c r="Y65" s="47">
        <v>720</v>
      </c>
      <c r="Z65" s="33">
        <f t="shared" si="7"/>
        <v>60</v>
      </c>
      <c r="AA65" s="47"/>
      <c r="AB65" s="12">
        <f t="shared" si="56"/>
        <v>0</v>
      </c>
      <c r="AC65" s="11">
        <f t="shared" si="57"/>
        <v>0</v>
      </c>
      <c r="AD65" s="47">
        <v>3250</v>
      </c>
      <c r="AE65" s="33">
        <f t="shared" si="8"/>
        <v>270.83333333333331</v>
      </c>
      <c r="AF65" s="47"/>
      <c r="AG65" s="12">
        <f t="shared" si="58"/>
        <v>0</v>
      </c>
      <c r="AH65" s="11">
        <f t="shared" si="59"/>
        <v>0</v>
      </c>
      <c r="AI65" s="47">
        <v>65</v>
      </c>
      <c r="AJ65" s="33">
        <f t="shared" si="9"/>
        <v>5.416666666666667</v>
      </c>
      <c r="AK65" s="47"/>
      <c r="AL65" s="12">
        <f t="shared" si="60"/>
        <v>0</v>
      </c>
      <c r="AM65" s="11">
        <f t="shared" si="61"/>
        <v>0</v>
      </c>
      <c r="AN65" s="47"/>
      <c r="AO65" s="33">
        <f t="shared" si="10"/>
        <v>0</v>
      </c>
      <c r="AP65" s="47"/>
      <c r="AQ65" s="12" t="e">
        <f t="shared" si="62"/>
        <v>#DIV/0!</v>
      </c>
      <c r="AR65" s="11" t="e">
        <f t="shared" si="63"/>
        <v>#DIV/0!</v>
      </c>
      <c r="AS65" s="38">
        <v>0</v>
      </c>
      <c r="AT65" s="33">
        <f t="shared" si="11"/>
        <v>0</v>
      </c>
      <c r="AU65" s="47">
        <v>0</v>
      </c>
      <c r="AV65" s="38">
        <v>0</v>
      </c>
      <c r="AW65" s="33">
        <f t="shared" si="12"/>
        <v>0</v>
      </c>
      <c r="AX65" s="47"/>
      <c r="AY65" s="48">
        <v>13078.9</v>
      </c>
      <c r="AZ65" s="33">
        <f t="shared" si="13"/>
        <v>1089.9083333333333</v>
      </c>
      <c r="BA65" s="47"/>
      <c r="BB65" s="38">
        <v>0</v>
      </c>
      <c r="BC65" s="33">
        <f t="shared" si="14"/>
        <v>0</v>
      </c>
      <c r="BD65" s="13"/>
      <c r="BE65" s="42">
        <v>0</v>
      </c>
      <c r="BF65" s="33">
        <f t="shared" si="15"/>
        <v>0</v>
      </c>
      <c r="BG65" s="47"/>
      <c r="BH65" s="38">
        <v>0</v>
      </c>
      <c r="BI65" s="33">
        <f t="shared" si="16"/>
        <v>0</v>
      </c>
      <c r="BJ65" s="47">
        <v>0</v>
      </c>
      <c r="BK65" s="38">
        <v>0</v>
      </c>
      <c r="BL65" s="33">
        <f t="shared" si="17"/>
        <v>0</v>
      </c>
      <c r="BM65" s="47">
        <v>0</v>
      </c>
      <c r="BN65" s="12">
        <f t="shared" si="18"/>
        <v>353</v>
      </c>
      <c r="BO65" s="33">
        <f t="shared" si="19"/>
        <v>29.416666666666668</v>
      </c>
      <c r="BP65" s="12">
        <f t="shared" si="20"/>
        <v>0</v>
      </c>
      <c r="BQ65" s="12">
        <f t="shared" si="64"/>
        <v>0</v>
      </c>
      <c r="BR65" s="11">
        <f t="shared" si="65"/>
        <v>0</v>
      </c>
      <c r="BS65" s="47">
        <v>353</v>
      </c>
      <c r="BT65" s="33">
        <f t="shared" si="21"/>
        <v>29.416666666666668</v>
      </c>
      <c r="BU65" s="47"/>
      <c r="BV65" s="47">
        <v>0</v>
      </c>
      <c r="BW65" s="33">
        <f t="shared" si="22"/>
        <v>0</v>
      </c>
      <c r="BX65" s="47"/>
      <c r="BY65" s="42">
        <v>0</v>
      </c>
      <c r="BZ65" s="33">
        <f t="shared" si="23"/>
        <v>0</v>
      </c>
      <c r="CA65" s="47"/>
      <c r="CB65" s="47">
        <v>0</v>
      </c>
      <c r="CC65" s="33">
        <f t="shared" si="24"/>
        <v>0</v>
      </c>
      <c r="CD65" s="47"/>
      <c r="CE65" s="11"/>
      <c r="CF65" s="33">
        <f t="shared" si="25"/>
        <v>0</v>
      </c>
      <c r="CG65" s="47">
        <v>0</v>
      </c>
      <c r="CH65" s="42">
        <v>0</v>
      </c>
      <c r="CI65" s="33">
        <f t="shared" si="26"/>
        <v>0</v>
      </c>
      <c r="CJ65" s="47"/>
      <c r="CK65" s="38">
        <v>0</v>
      </c>
      <c r="CL65" s="33">
        <f t="shared" si="27"/>
        <v>0</v>
      </c>
      <c r="CM65" s="47"/>
      <c r="CN65" s="47">
        <v>390</v>
      </c>
      <c r="CO65" s="33">
        <f t="shared" si="28"/>
        <v>32.5</v>
      </c>
      <c r="CP65" s="47"/>
      <c r="CQ65" s="47">
        <v>270</v>
      </c>
      <c r="CR65" s="33">
        <f t="shared" si="29"/>
        <v>22.5</v>
      </c>
      <c r="CS65" s="47"/>
      <c r="CT65" s="38">
        <v>0</v>
      </c>
      <c r="CU65" s="33">
        <f t="shared" si="30"/>
        <v>0</v>
      </c>
      <c r="CV65" s="47"/>
      <c r="CW65" s="42">
        <v>0</v>
      </c>
      <c r="CX65" s="33">
        <f t="shared" si="31"/>
        <v>0</v>
      </c>
      <c r="CY65" s="47"/>
      <c r="CZ65" s="42">
        <v>0</v>
      </c>
      <c r="DA65" s="33">
        <f t="shared" si="32"/>
        <v>0</v>
      </c>
      <c r="DB65" s="47"/>
      <c r="DC65" s="47">
        <v>0</v>
      </c>
      <c r="DD65" s="33">
        <f t="shared" si="33"/>
        <v>0</v>
      </c>
      <c r="DE65" s="47"/>
      <c r="DF65" s="47"/>
      <c r="DG65" s="12">
        <f t="shared" si="34"/>
        <v>17877.099999999999</v>
      </c>
      <c r="DH65" s="33">
        <f t="shared" si="35"/>
        <v>1489.7583333333332</v>
      </c>
      <c r="DI65" s="12">
        <f t="shared" si="36"/>
        <v>0</v>
      </c>
      <c r="DJ65" s="42">
        <v>0</v>
      </c>
      <c r="DK65" s="33">
        <f t="shared" si="37"/>
        <v>0</v>
      </c>
      <c r="DL65" s="47">
        <v>0</v>
      </c>
      <c r="DM65" s="47">
        <v>0</v>
      </c>
      <c r="DN65" s="33">
        <f t="shared" si="38"/>
        <v>0</v>
      </c>
      <c r="DO65" s="47"/>
      <c r="DP65" s="42">
        <v>0</v>
      </c>
      <c r="DQ65" s="33">
        <f t="shared" si="39"/>
        <v>0</v>
      </c>
      <c r="DR65" s="47">
        <v>0</v>
      </c>
      <c r="DS65" s="47">
        <v>0</v>
      </c>
      <c r="DT65" s="33">
        <f t="shared" si="40"/>
        <v>0</v>
      </c>
      <c r="DU65" s="47"/>
      <c r="DV65" s="42">
        <v>0</v>
      </c>
      <c r="DW65" s="33">
        <f t="shared" si="41"/>
        <v>0</v>
      </c>
      <c r="DX65" s="47">
        <v>0</v>
      </c>
      <c r="DY65" s="47">
        <v>900</v>
      </c>
      <c r="DZ65" s="33">
        <f t="shared" si="42"/>
        <v>75</v>
      </c>
      <c r="EA65" s="47"/>
      <c r="EB65" s="47"/>
      <c r="EC65" s="12">
        <f t="shared" si="43"/>
        <v>900</v>
      </c>
      <c r="ED65" s="33">
        <f t="shared" si="44"/>
        <v>75</v>
      </c>
      <c r="EE65" s="12"/>
      <c r="EF65" s="14">
        <f t="shared" si="66"/>
        <v>0</v>
      </c>
      <c r="EH65" s="14"/>
      <c r="EJ65" s="14"/>
      <c r="EK65" s="14"/>
      <c r="EM65" s="14"/>
    </row>
    <row r="66" spans="1:143" s="15" customFormat="1" ht="20.25" customHeight="1">
      <c r="A66" s="21">
        <v>57</v>
      </c>
      <c r="B66" s="82" t="s">
        <v>112</v>
      </c>
      <c r="C66" s="38">
        <v>507.3</v>
      </c>
      <c r="D66" s="42"/>
      <c r="E66" s="25">
        <f t="shared" si="0"/>
        <v>5886.4</v>
      </c>
      <c r="F66" s="33">
        <f t="shared" si="45"/>
        <v>490.5333333333333</v>
      </c>
      <c r="G66" s="12">
        <f t="shared" si="46"/>
        <v>0</v>
      </c>
      <c r="H66" s="12">
        <f t="shared" si="47"/>
        <v>0</v>
      </c>
      <c r="I66" s="12">
        <f t="shared" si="48"/>
        <v>0</v>
      </c>
      <c r="J66" s="12">
        <f t="shared" si="1"/>
        <v>2386.4</v>
      </c>
      <c r="K66" s="33">
        <f t="shared" si="2"/>
        <v>198.86666666666667</v>
      </c>
      <c r="L66" s="12">
        <f t="shared" si="49"/>
        <v>0</v>
      </c>
      <c r="M66" s="12">
        <f t="shared" si="50"/>
        <v>0</v>
      </c>
      <c r="N66" s="12">
        <f t="shared" si="51"/>
        <v>0</v>
      </c>
      <c r="O66" s="12">
        <f t="shared" si="3"/>
        <v>184.4</v>
      </c>
      <c r="P66" s="33">
        <f t="shared" si="4"/>
        <v>15.366666666666667</v>
      </c>
      <c r="Q66" s="12">
        <f t="shared" si="5"/>
        <v>0</v>
      </c>
      <c r="R66" s="12">
        <f t="shared" si="52"/>
        <v>0</v>
      </c>
      <c r="S66" s="11">
        <f t="shared" si="53"/>
        <v>0</v>
      </c>
      <c r="T66" s="47">
        <v>0</v>
      </c>
      <c r="U66" s="33">
        <f t="shared" si="6"/>
        <v>0</v>
      </c>
      <c r="V66" s="47"/>
      <c r="W66" s="12" t="e">
        <f t="shared" si="54"/>
        <v>#DIV/0!</v>
      </c>
      <c r="X66" s="11" t="e">
        <f t="shared" si="55"/>
        <v>#DIV/0!</v>
      </c>
      <c r="Y66" s="47">
        <v>1802</v>
      </c>
      <c r="Z66" s="33">
        <f t="shared" si="7"/>
        <v>150.16666666666666</v>
      </c>
      <c r="AA66" s="47"/>
      <c r="AB66" s="12">
        <f t="shared" si="56"/>
        <v>0</v>
      </c>
      <c r="AC66" s="11">
        <f t="shared" si="57"/>
        <v>0</v>
      </c>
      <c r="AD66" s="47">
        <v>184.4</v>
      </c>
      <c r="AE66" s="33">
        <f t="shared" si="8"/>
        <v>15.366666666666667</v>
      </c>
      <c r="AF66" s="47"/>
      <c r="AG66" s="12">
        <f t="shared" si="58"/>
        <v>0</v>
      </c>
      <c r="AH66" s="11">
        <f t="shared" si="59"/>
        <v>0</v>
      </c>
      <c r="AI66" s="47">
        <v>0</v>
      </c>
      <c r="AJ66" s="33">
        <f t="shared" si="9"/>
        <v>0</v>
      </c>
      <c r="AK66" s="47"/>
      <c r="AL66" s="12" t="e">
        <f t="shared" si="60"/>
        <v>#DIV/0!</v>
      </c>
      <c r="AM66" s="11" t="e">
        <f t="shared" si="61"/>
        <v>#DIV/0!</v>
      </c>
      <c r="AN66" s="47"/>
      <c r="AO66" s="33">
        <f t="shared" si="10"/>
        <v>0</v>
      </c>
      <c r="AP66" s="47"/>
      <c r="AQ66" s="12" t="e">
        <f t="shared" si="62"/>
        <v>#DIV/0!</v>
      </c>
      <c r="AR66" s="11" t="e">
        <f t="shared" si="63"/>
        <v>#DIV/0!</v>
      </c>
      <c r="AS66" s="38">
        <v>0</v>
      </c>
      <c r="AT66" s="33">
        <f t="shared" si="11"/>
        <v>0</v>
      </c>
      <c r="AU66" s="47">
        <v>0</v>
      </c>
      <c r="AV66" s="38">
        <v>0</v>
      </c>
      <c r="AW66" s="33">
        <f t="shared" si="12"/>
        <v>0</v>
      </c>
      <c r="AX66" s="47"/>
      <c r="AY66" s="48">
        <v>3500</v>
      </c>
      <c r="AZ66" s="33">
        <f t="shared" si="13"/>
        <v>291.66666666666669</v>
      </c>
      <c r="BA66" s="47"/>
      <c r="BB66" s="38">
        <v>0</v>
      </c>
      <c r="BC66" s="33">
        <f t="shared" si="14"/>
        <v>0</v>
      </c>
      <c r="BD66" s="13"/>
      <c r="BE66" s="42">
        <v>0</v>
      </c>
      <c r="BF66" s="33">
        <f t="shared" si="15"/>
        <v>0</v>
      </c>
      <c r="BG66" s="47"/>
      <c r="BH66" s="38">
        <v>0</v>
      </c>
      <c r="BI66" s="33">
        <f t="shared" si="16"/>
        <v>0</v>
      </c>
      <c r="BJ66" s="47">
        <v>0</v>
      </c>
      <c r="BK66" s="38">
        <v>0</v>
      </c>
      <c r="BL66" s="33">
        <f t="shared" si="17"/>
        <v>0</v>
      </c>
      <c r="BM66" s="47">
        <v>0</v>
      </c>
      <c r="BN66" s="12">
        <f t="shared" si="18"/>
        <v>400</v>
      </c>
      <c r="BO66" s="33">
        <f t="shared" si="19"/>
        <v>33.333333333333336</v>
      </c>
      <c r="BP66" s="12">
        <f t="shared" si="20"/>
        <v>0</v>
      </c>
      <c r="BQ66" s="12">
        <f t="shared" si="64"/>
        <v>0</v>
      </c>
      <c r="BR66" s="11">
        <f t="shared" si="65"/>
        <v>0</v>
      </c>
      <c r="BS66" s="47">
        <v>400</v>
      </c>
      <c r="BT66" s="33">
        <f t="shared" si="21"/>
        <v>33.333333333333336</v>
      </c>
      <c r="BU66" s="47"/>
      <c r="BV66" s="47">
        <v>0</v>
      </c>
      <c r="BW66" s="33">
        <f t="shared" si="22"/>
        <v>0</v>
      </c>
      <c r="BX66" s="47"/>
      <c r="BY66" s="42">
        <v>0</v>
      </c>
      <c r="BZ66" s="33">
        <f t="shared" si="23"/>
        <v>0</v>
      </c>
      <c r="CA66" s="47"/>
      <c r="CB66" s="47">
        <v>0</v>
      </c>
      <c r="CC66" s="33">
        <f t="shared" si="24"/>
        <v>0</v>
      </c>
      <c r="CD66" s="47"/>
      <c r="CE66" s="11"/>
      <c r="CF66" s="33">
        <f t="shared" si="25"/>
        <v>0</v>
      </c>
      <c r="CG66" s="47">
        <v>0</v>
      </c>
      <c r="CH66" s="42">
        <v>0</v>
      </c>
      <c r="CI66" s="33">
        <f t="shared" si="26"/>
        <v>0</v>
      </c>
      <c r="CJ66" s="47"/>
      <c r="CK66" s="38">
        <v>0</v>
      </c>
      <c r="CL66" s="33">
        <f t="shared" si="27"/>
        <v>0</v>
      </c>
      <c r="CM66" s="47"/>
      <c r="CN66" s="47">
        <v>0</v>
      </c>
      <c r="CO66" s="33">
        <f t="shared" si="28"/>
        <v>0</v>
      </c>
      <c r="CP66" s="47"/>
      <c r="CQ66" s="47">
        <v>0</v>
      </c>
      <c r="CR66" s="33">
        <f t="shared" si="29"/>
        <v>0</v>
      </c>
      <c r="CS66" s="47"/>
      <c r="CT66" s="38">
        <v>0</v>
      </c>
      <c r="CU66" s="33">
        <f t="shared" si="30"/>
        <v>0</v>
      </c>
      <c r="CV66" s="47"/>
      <c r="CW66" s="42">
        <v>0</v>
      </c>
      <c r="CX66" s="33">
        <f t="shared" si="31"/>
        <v>0</v>
      </c>
      <c r="CY66" s="47"/>
      <c r="CZ66" s="42">
        <v>0</v>
      </c>
      <c r="DA66" s="33">
        <f t="shared" si="32"/>
        <v>0</v>
      </c>
      <c r="DB66" s="47"/>
      <c r="DC66" s="47">
        <v>0</v>
      </c>
      <c r="DD66" s="33">
        <f t="shared" si="33"/>
        <v>0</v>
      </c>
      <c r="DE66" s="47"/>
      <c r="DF66" s="47"/>
      <c r="DG66" s="12">
        <f t="shared" si="34"/>
        <v>5886.4</v>
      </c>
      <c r="DH66" s="33">
        <f t="shared" si="35"/>
        <v>490.5333333333333</v>
      </c>
      <c r="DI66" s="12">
        <f t="shared" si="36"/>
        <v>0</v>
      </c>
      <c r="DJ66" s="42">
        <v>0</v>
      </c>
      <c r="DK66" s="33">
        <f t="shared" si="37"/>
        <v>0</v>
      </c>
      <c r="DL66" s="47">
        <v>0</v>
      </c>
      <c r="DM66" s="47">
        <v>0</v>
      </c>
      <c r="DN66" s="33">
        <f t="shared" si="38"/>
        <v>0</v>
      </c>
      <c r="DO66" s="47"/>
      <c r="DP66" s="42">
        <v>0</v>
      </c>
      <c r="DQ66" s="33">
        <f t="shared" si="39"/>
        <v>0</v>
      </c>
      <c r="DR66" s="47">
        <v>0</v>
      </c>
      <c r="DS66" s="47">
        <v>0</v>
      </c>
      <c r="DT66" s="33">
        <f t="shared" si="40"/>
        <v>0</v>
      </c>
      <c r="DU66" s="47"/>
      <c r="DV66" s="42">
        <v>0</v>
      </c>
      <c r="DW66" s="33">
        <f t="shared" si="41"/>
        <v>0</v>
      </c>
      <c r="DX66" s="47">
        <v>0</v>
      </c>
      <c r="DY66" s="47">
        <v>294.39999999999998</v>
      </c>
      <c r="DZ66" s="33">
        <f t="shared" si="42"/>
        <v>24.533333333333331</v>
      </c>
      <c r="EA66" s="47"/>
      <c r="EB66" s="47"/>
      <c r="EC66" s="12">
        <f t="shared" si="43"/>
        <v>294.39999999999998</v>
      </c>
      <c r="ED66" s="33">
        <f t="shared" si="44"/>
        <v>24.533333333333331</v>
      </c>
      <c r="EE66" s="12"/>
      <c r="EF66" s="14">
        <f t="shared" si="66"/>
        <v>0</v>
      </c>
      <c r="EH66" s="14"/>
      <c r="EJ66" s="14"/>
      <c r="EK66" s="14"/>
      <c r="EM66" s="14"/>
    </row>
    <row r="67" spans="1:143" s="15" customFormat="1" ht="20.25" customHeight="1">
      <c r="A67" s="21">
        <v>58</v>
      </c>
      <c r="B67" s="71" t="s">
        <v>113</v>
      </c>
      <c r="C67" s="38">
        <v>211.3</v>
      </c>
      <c r="D67" s="42"/>
      <c r="E67" s="25">
        <f t="shared" si="0"/>
        <v>10198.1</v>
      </c>
      <c r="F67" s="33">
        <f t="shared" si="45"/>
        <v>849.8416666666667</v>
      </c>
      <c r="G67" s="12">
        <f t="shared" si="46"/>
        <v>0</v>
      </c>
      <c r="H67" s="12">
        <f t="shared" si="47"/>
        <v>0</v>
      </c>
      <c r="I67" s="12">
        <f t="shared" si="48"/>
        <v>0</v>
      </c>
      <c r="J67" s="12">
        <f t="shared" si="1"/>
        <v>2935.5</v>
      </c>
      <c r="K67" s="33">
        <f t="shared" si="2"/>
        <v>244.625</v>
      </c>
      <c r="L67" s="12">
        <f t="shared" si="49"/>
        <v>0</v>
      </c>
      <c r="M67" s="12">
        <f t="shared" si="50"/>
        <v>0</v>
      </c>
      <c r="N67" s="12">
        <f t="shared" si="51"/>
        <v>0</v>
      </c>
      <c r="O67" s="12">
        <f t="shared" si="3"/>
        <v>1141.8</v>
      </c>
      <c r="P67" s="33">
        <f t="shared" si="4"/>
        <v>95.149999999999991</v>
      </c>
      <c r="Q67" s="12">
        <f t="shared" si="5"/>
        <v>0</v>
      </c>
      <c r="R67" s="12">
        <f t="shared" si="52"/>
        <v>0</v>
      </c>
      <c r="S67" s="11">
        <f t="shared" si="53"/>
        <v>0</v>
      </c>
      <c r="T67" s="47">
        <v>0</v>
      </c>
      <c r="U67" s="33">
        <f t="shared" si="6"/>
        <v>0</v>
      </c>
      <c r="V67" s="47"/>
      <c r="W67" s="12" t="e">
        <f t="shared" si="54"/>
        <v>#DIV/0!</v>
      </c>
      <c r="X67" s="11" t="e">
        <f t="shared" si="55"/>
        <v>#DIV/0!</v>
      </c>
      <c r="Y67" s="47">
        <v>1423.7</v>
      </c>
      <c r="Z67" s="33">
        <f t="shared" si="7"/>
        <v>118.64166666666667</v>
      </c>
      <c r="AA67" s="47"/>
      <c r="AB67" s="12">
        <f t="shared" si="56"/>
        <v>0</v>
      </c>
      <c r="AC67" s="11">
        <f t="shared" si="57"/>
        <v>0</v>
      </c>
      <c r="AD67" s="47">
        <v>1141.8</v>
      </c>
      <c r="AE67" s="33">
        <f t="shared" si="8"/>
        <v>95.149999999999991</v>
      </c>
      <c r="AF67" s="47"/>
      <c r="AG67" s="12">
        <f t="shared" si="58"/>
        <v>0</v>
      </c>
      <c r="AH67" s="11">
        <f t="shared" si="59"/>
        <v>0</v>
      </c>
      <c r="AI67" s="47">
        <v>20</v>
      </c>
      <c r="AJ67" s="33">
        <f t="shared" si="9"/>
        <v>1.6666666666666667</v>
      </c>
      <c r="AK67" s="47"/>
      <c r="AL67" s="12">
        <f t="shared" si="60"/>
        <v>0</v>
      </c>
      <c r="AM67" s="11">
        <f t="shared" si="61"/>
        <v>0</v>
      </c>
      <c r="AN67" s="47"/>
      <c r="AO67" s="33">
        <f t="shared" si="10"/>
        <v>0</v>
      </c>
      <c r="AP67" s="47"/>
      <c r="AQ67" s="12" t="e">
        <f t="shared" si="62"/>
        <v>#DIV/0!</v>
      </c>
      <c r="AR67" s="11" t="e">
        <f t="shared" si="63"/>
        <v>#DIV/0!</v>
      </c>
      <c r="AS67" s="38">
        <v>0</v>
      </c>
      <c r="AT67" s="33">
        <f t="shared" si="11"/>
        <v>0</v>
      </c>
      <c r="AU67" s="47">
        <v>0</v>
      </c>
      <c r="AV67" s="38">
        <v>0</v>
      </c>
      <c r="AW67" s="33">
        <f t="shared" si="12"/>
        <v>0</v>
      </c>
      <c r="AX67" s="47"/>
      <c r="AY67" s="48">
        <v>7262.6</v>
      </c>
      <c r="AZ67" s="33">
        <f t="shared" si="13"/>
        <v>605.2166666666667</v>
      </c>
      <c r="BA67" s="47"/>
      <c r="BB67" s="38">
        <v>0</v>
      </c>
      <c r="BC67" s="33">
        <f t="shared" si="14"/>
        <v>0</v>
      </c>
      <c r="BD67" s="13"/>
      <c r="BE67" s="42">
        <v>0</v>
      </c>
      <c r="BF67" s="33">
        <f t="shared" si="15"/>
        <v>0</v>
      </c>
      <c r="BG67" s="47"/>
      <c r="BH67" s="38">
        <v>0</v>
      </c>
      <c r="BI67" s="33">
        <f t="shared" si="16"/>
        <v>0</v>
      </c>
      <c r="BJ67" s="47">
        <v>0</v>
      </c>
      <c r="BK67" s="38">
        <v>0</v>
      </c>
      <c r="BL67" s="33">
        <f t="shared" si="17"/>
        <v>0</v>
      </c>
      <c r="BM67" s="47">
        <v>0</v>
      </c>
      <c r="BN67" s="12">
        <f t="shared" si="18"/>
        <v>350</v>
      </c>
      <c r="BO67" s="33">
        <f t="shared" si="19"/>
        <v>29.166666666666668</v>
      </c>
      <c r="BP67" s="12">
        <f t="shared" si="20"/>
        <v>0</v>
      </c>
      <c r="BQ67" s="12">
        <f t="shared" si="64"/>
        <v>0</v>
      </c>
      <c r="BR67" s="11">
        <f t="shared" si="65"/>
        <v>0</v>
      </c>
      <c r="BS67" s="47">
        <v>350</v>
      </c>
      <c r="BT67" s="33">
        <f t="shared" si="21"/>
        <v>29.166666666666668</v>
      </c>
      <c r="BU67" s="47"/>
      <c r="BV67" s="47">
        <v>0</v>
      </c>
      <c r="BW67" s="33">
        <f t="shared" si="22"/>
        <v>0</v>
      </c>
      <c r="BX67" s="47"/>
      <c r="BY67" s="42">
        <v>0</v>
      </c>
      <c r="BZ67" s="33">
        <f t="shared" si="23"/>
        <v>0</v>
      </c>
      <c r="CA67" s="47"/>
      <c r="CB67" s="47">
        <v>0</v>
      </c>
      <c r="CC67" s="33">
        <f t="shared" si="24"/>
        <v>0</v>
      </c>
      <c r="CD67" s="47"/>
      <c r="CE67" s="11"/>
      <c r="CF67" s="33">
        <f t="shared" si="25"/>
        <v>0</v>
      </c>
      <c r="CG67" s="47">
        <v>0</v>
      </c>
      <c r="CH67" s="42">
        <v>0</v>
      </c>
      <c r="CI67" s="33">
        <f t="shared" si="26"/>
        <v>0</v>
      </c>
      <c r="CJ67" s="47"/>
      <c r="CK67" s="38">
        <v>0</v>
      </c>
      <c r="CL67" s="33">
        <f t="shared" si="27"/>
        <v>0</v>
      </c>
      <c r="CM67" s="47"/>
      <c r="CN67" s="47">
        <v>0</v>
      </c>
      <c r="CO67" s="33">
        <f t="shared" si="28"/>
        <v>0</v>
      </c>
      <c r="CP67" s="47"/>
      <c r="CQ67" s="47">
        <v>0</v>
      </c>
      <c r="CR67" s="33">
        <f t="shared" si="29"/>
        <v>0</v>
      </c>
      <c r="CS67" s="47"/>
      <c r="CT67" s="38">
        <v>0</v>
      </c>
      <c r="CU67" s="33">
        <f t="shared" si="30"/>
        <v>0</v>
      </c>
      <c r="CV67" s="47"/>
      <c r="CW67" s="42">
        <v>0</v>
      </c>
      <c r="CX67" s="33">
        <f t="shared" si="31"/>
        <v>0</v>
      </c>
      <c r="CY67" s="47"/>
      <c r="CZ67" s="42">
        <v>0</v>
      </c>
      <c r="DA67" s="33">
        <f t="shared" si="32"/>
        <v>0</v>
      </c>
      <c r="DB67" s="47"/>
      <c r="DC67" s="47">
        <v>0</v>
      </c>
      <c r="DD67" s="33">
        <f t="shared" si="33"/>
        <v>0</v>
      </c>
      <c r="DE67" s="47"/>
      <c r="DF67" s="47"/>
      <c r="DG67" s="12">
        <f t="shared" si="34"/>
        <v>10198.1</v>
      </c>
      <c r="DH67" s="33">
        <f t="shared" si="35"/>
        <v>849.8416666666667</v>
      </c>
      <c r="DI67" s="12">
        <f t="shared" si="36"/>
        <v>0</v>
      </c>
      <c r="DJ67" s="42">
        <v>0</v>
      </c>
      <c r="DK67" s="33">
        <f t="shared" si="37"/>
        <v>0</v>
      </c>
      <c r="DL67" s="47">
        <v>0</v>
      </c>
      <c r="DM67" s="47">
        <v>0</v>
      </c>
      <c r="DN67" s="33">
        <f t="shared" si="38"/>
        <v>0</v>
      </c>
      <c r="DO67" s="47"/>
      <c r="DP67" s="42">
        <v>0</v>
      </c>
      <c r="DQ67" s="33">
        <f t="shared" si="39"/>
        <v>0</v>
      </c>
      <c r="DR67" s="47">
        <v>0</v>
      </c>
      <c r="DS67" s="47">
        <v>0</v>
      </c>
      <c r="DT67" s="33">
        <f t="shared" si="40"/>
        <v>0</v>
      </c>
      <c r="DU67" s="47"/>
      <c r="DV67" s="42">
        <v>0</v>
      </c>
      <c r="DW67" s="33">
        <f t="shared" si="41"/>
        <v>0</v>
      </c>
      <c r="DX67" s="47">
        <v>0</v>
      </c>
      <c r="DY67" s="47">
        <v>510</v>
      </c>
      <c r="DZ67" s="33">
        <f t="shared" si="42"/>
        <v>42.5</v>
      </c>
      <c r="EA67" s="47"/>
      <c r="EB67" s="47"/>
      <c r="EC67" s="12">
        <f t="shared" si="43"/>
        <v>510</v>
      </c>
      <c r="ED67" s="33">
        <f t="shared" si="44"/>
        <v>42.5</v>
      </c>
      <c r="EE67" s="12"/>
      <c r="EF67" s="14">
        <f t="shared" si="66"/>
        <v>0</v>
      </c>
      <c r="EH67" s="14"/>
      <c r="EJ67" s="14"/>
      <c r="EK67" s="14"/>
      <c r="EM67" s="14"/>
    </row>
    <row r="68" spans="1:143" s="15" customFormat="1" ht="20.25" customHeight="1">
      <c r="A68" s="21">
        <v>59</v>
      </c>
      <c r="B68" s="70" t="s">
        <v>114</v>
      </c>
      <c r="C68" s="38">
        <v>8839.1</v>
      </c>
      <c r="D68" s="42"/>
      <c r="E68" s="25">
        <f t="shared" si="0"/>
        <v>4991</v>
      </c>
      <c r="F68" s="33">
        <f t="shared" si="45"/>
        <v>415.91666666666669</v>
      </c>
      <c r="G68" s="12">
        <f t="shared" si="46"/>
        <v>0</v>
      </c>
      <c r="H68" s="12">
        <f t="shared" si="47"/>
        <v>0</v>
      </c>
      <c r="I68" s="12">
        <f t="shared" si="48"/>
        <v>0</v>
      </c>
      <c r="J68" s="12">
        <f t="shared" si="1"/>
        <v>939.1</v>
      </c>
      <c r="K68" s="33">
        <f t="shared" si="2"/>
        <v>78.25833333333334</v>
      </c>
      <c r="L68" s="12">
        <f t="shared" si="49"/>
        <v>0</v>
      </c>
      <c r="M68" s="12">
        <f t="shared" si="50"/>
        <v>0</v>
      </c>
      <c r="N68" s="12">
        <f t="shared" si="51"/>
        <v>0</v>
      </c>
      <c r="O68" s="12">
        <f t="shared" si="3"/>
        <v>465</v>
      </c>
      <c r="P68" s="33">
        <f t="shared" si="4"/>
        <v>38.75</v>
      </c>
      <c r="Q68" s="12">
        <f t="shared" si="5"/>
        <v>0</v>
      </c>
      <c r="R68" s="12">
        <f t="shared" si="52"/>
        <v>0</v>
      </c>
      <c r="S68" s="11">
        <f t="shared" si="53"/>
        <v>0</v>
      </c>
      <c r="T68" s="47">
        <v>5.3</v>
      </c>
      <c r="U68" s="33">
        <f t="shared" si="6"/>
        <v>0.44166666666666665</v>
      </c>
      <c r="V68" s="47"/>
      <c r="W68" s="12">
        <f t="shared" si="54"/>
        <v>0</v>
      </c>
      <c r="X68" s="11">
        <f t="shared" si="55"/>
        <v>0</v>
      </c>
      <c r="Y68" s="47">
        <v>294.10000000000002</v>
      </c>
      <c r="Z68" s="33">
        <f t="shared" si="7"/>
        <v>24.508333333333336</v>
      </c>
      <c r="AA68" s="47"/>
      <c r="AB68" s="12">
        <f t="shared" si="56"/>
        <v>0</v>
      </c>
      <c r="AC68" s="11">
        <f t="shared" si="57"/>
        <v>0</v>
      </c>
      <c r="AD68" s="47">
        <v>459.7</v>
      </c>
      <c r="AE68" s="33">
        <f t="shared" si="8"/>
        <v>38.30833333333333</v>
      </c>
      <c r="AF68" s="47"/>
      <c r="AG68" s="12">
        <f t="shared" si="58"/>
        <v>0</v>
      </c>
      <c r="AH68" s="11">
        <f t="shared" si="59"/>
        <v>0</v>
      </c>
      <c r="AI68" s="47">
        <v>0</v>
      </c>
      <c r="AJ68" s="33">
        <f t="shared" si="9"/>
        <v>0</v>
      </c>
      <c r="AK68" s="47"/>
      <c r="AL68" s="12" t="e">
        <f t="shared" si="60"/>
        <v>#DIV/0!</v>
      </c>
      <c r="AM68" s="11" t="e">
        <f t="shared" si="61"/>
        <v>#DIV/0!</v>
      </c>
      <c r="AN68" s="47"/>
      <c r="AO68" s="33">
        <f t="shared" si="10"/>
        <v>0</v>
      </c>
      <c r="AP68" s="47"/>
      <c r="AQ68" s="12" t="e">
        <f t="shared" si="62"/>
        <v>#DIV/0!</v>
      </c>
      <c r="AR68" s="11" t="e">
        <f t="shared" si="63"/>
        <v>#DIV/0!</v>
      </c>
      <c r="AS68" s="38">
        <v>0</v>
      </c>
      <c r="AT68" s="33">
        <f t="shared" si="11"/>
        <v>0</v>
      </c>
      <c r="AU68" s="47">
        <v>0</v>
      </c>
      <c r="AV68" s="38">
        <v>0</v>
      </c>
      <c r="AW68" s="33">
        <f t="shared" si="12"/>
        <v>0</v>
      </c>
      <c r="AX68" s="47"/>
      <c r="AY68" s="48">
        <v>4051.9</v>
      </c>
      <c r="AZ68" s="33">
        <f t="shared" si="13"/>
        <v>337.65833333333336</v>
      </c>
      <c r="BA68" s="47"/>
      <c r="BB68" s="38">
        <v>0</v>
      </c>
      <c r="BC68" s="33">
        <f t="shared" si="14"/>
        <v>0</v>
      </c>
      <c r="BD68" s="13"/>
      <c r="BE68" s="42">
        <v>0</v>
      </c>
      <c r="BF68" s="33">
        <f t="shared" si="15"/>
        <v>0</v>
      </c>
      <c r="BG68" s="47"/>
      <c r="BH68" s="38">
        <v>0</v>
      </c>
      <c r="BI68" s="33">
        <f t="shared" si="16"/>
        <v>0</v>
      </c>
      <c r="BJ68" s="47">
        <v>0</v>
      </c>
      <c r="BK68" s="38">
        <v>0</v>
      </c>
      <c r="BL68" s="33">
        <f t="shared" si="17"/>
        <v>0</v>
      </c>
      <c r="BM68" s="47">
        <v>0</v>
      </c>
      <c r="BN68" s="12">
        <f t="shared" si="18"/>
        <v>180</v>
      </c>
      <c r="BO68" s="33">
        <f t="shared" si="19"/>
        <v>15</v>
      </c>
      <c r="BP68" s="12">
        <f t="shared" si="20"/>
        <v>0</v>
      </c>
      <c r="BQ68" s="12">
        <f t="shared" si="64"/>
        <v>0</v>
      </c>
      <c r="BR68" s="11">
        <f t="shared" si="65"/>
        <v>0</v>
      </c>
      <c r="BS68" s="47">
        <v>180</v>
      </c>
      <c r="BT68" s="33">
        <f t="shared" si="21"/>
        <v>15</v>
      </c>
      <c r="BU68" s="47"/>
      <c r="BV68" s="47">
        <v>0</v>
      </c>
      <c r="BW68" s="33">
        <f t="shared" si="22"/>
        <v>0</v>
      </c>
      <c r="BX68" s="47"/>
      <c r="BY68" s="42">
        <v>0</v>
      </c>
      <c r="BZ68" s="33">
        <f t="shared" si="23"/>
        <v>0</v>
      </c>
      <c r="CA68" s="47"/>
      <c r="CB68" s="47">
        <v>0</v>
      </c>
      <c r="CC68" s="33">
        <f t="shared" si="24"/>
        <v>0</v>
      </c>
      <c r="CD68" s="47"/>
      <c r="CE68" s="11"/>
      <c r="CF68" s="33">
        <f t="shared" si="25"/>
        <v>0</v>
      </c>
      <c r="CG68" s="47">
        <v>0</v>
      </c>
      <c r="CH68" s="42">
        <v>0</v>
      </c>
      <c r="CI68" s="33">
        <f t="shared" si="26"/>
        <v>0</v>
      </c>
      <c r="CJ68" s="47"/>
      <c r="CK68" s="38">
        <v>0</v>
      </c>
      <c r="CL68" s="33">
        <f t="shared" si="27"/>
        <v>0</v>
      </c>
      <c r="CM68" s="47"/>
      <c r="CN68" s="47">
        <v>0</v>
      </c>
      <c r="CO68" s="33">
        <f t="shared" si="28"/>
        <v>0</v>
      </c>
      <c r="CP68" s="47"/>
      <c r="CQ68" s="47">
        <v>0</v>
      </c>
      <c r="CR68" s="33">
        <f t="shared" si="29"/>
        <v>0</v>
      </c>
      <c r="CS68" s="47"/>
      <c r="CT68" s="38">
        <v>0</v>
      </c>
      <c r="CU68" s="33">
        <f t="shared" si="30"/>
        <v>0</v>
      </c>
      <c r="CV68" s="47"/>
      <c r="CW68" s="42">
        <v>0</v>
      </c>
      <c r="CX68" s="33">
        <f t="shared" si="31"/>
        <v>0</v>
      </c>
      <c r="CY68" s="47"/>
      <c r="CZ68" s="42">
        <v>0</v>
      </c>
      <c r="DA68" s="33">
        <f t="shared" si="32"/>
        <v>0</v>
      </c>
      <c r="DB68" s="47"/>
      <c r="DC68" s="47">
        <v>0</v>
      </c>
      <c r="DD68" s="33">
        <f t="shared" si="33"/>
        <v>0</v>
      </c>
      <c r="DE68" s="47"/>
      <c r="DF68" s="47"/>
      <c r="DG68" s="12">
        <f t="shared" si="34"/>
        <v>4991</v>
      </c>
      <c r="DH68" s="33">
        <f t="shared" si="35"/>
        <v>415.91666666666669</v>
      </c>
      <c r="DI68" s="12">
        <f t="shared" si="36"/>
        <v>0</v>
      </c>
      <c r="DJ68" s="42">
        <v>0</v>
      </c>
      <c r="DK68" s="33">
        <f t="shared" si="37"/>
        <v>0</v>
      </c>
      <c r="DL68" s="47">
        <v>0</v>
      </c>
      <c r="DM68" s="47">
        <v>0</v>
      </c>
      <c r="DN68" s="33">
        <f t="shared" si="38"/>
        <v>0</v>
      </c>
      <c r="DO68" s="47"/>
      <c r="DP68" s="42">
        <v>0</v>
      </c>
      <c r="DQ68" s="33">
        <f t="shared" si="39"/>
        <v>0</v>
      </c>
      <c r="DR68" s="47">
        <v>0</v>
      </c>
      <c r="DS68" s="47">
        <v>0</v>
      </c>
      <c r="DT68" s="33">
        <f t="shared" si="40"/>
        <v>0</v>
      </c>
      <c r="DU68" s="47"/>
      <c r="DV68" s="42">
        <v>0</v>
      </c>
      <c r="DW68" s="33">
        <f t="shared" si="41"/>
        <v>0</v>
      </c>
      <c r="DX68" s="47">
        <v>0</v>
      </c>
      <c r="DY68" s="47">
        <v>0</v>
      </c>
      <c r="DZ68" s="33">
        <f t="shared" si="42"/>
        <v>0</v>
      </c>
      <c r="EA68" s="47"/>
      <c r="EB68" s="47"/>
      <c r="EC68" s="12">
        <f t="shared" si="43"/>
        <v>0</v>
      </c>
      <c r="ED68" s="33">
        <f t="shared" si="44"/>
        <v>0</v>
      </c>
      <c r="EE68" s="12"/>
      <c r="EF68" s="14">
        <f t="shared" si="66"/>
        <v>0</v>
      </c>
      <c r="EH68" s="14"/>
      <c r="EJ68" s="14"/>
      <c r="EK68" s="14"/>
      <c r="EM68" s="14"/>
    </row>
    <row r="69" spans="1:143" s="15" customFormat="1" ht="20.25" customHeight="1">
      <c r="A69" s="21">
        <v>60</v>
      </c>
      <c r="B69" s="45" t="s">
        <v>115</v>
      </c>
      <c r="C69" s="38"/>
      <c r="D69" s="42"/>
      <c r="E69" s="25">
        <f t="shared" si="0"/>
        <v>101811.29999999999</v>
      </c>
      <c r="F69" s="33">
        <f t="shared" si="45"/>
        <v>8484.2749999999996</v>
      </c>
      <c r="G69" s="12">
        <f t="shared" si="46"/>
        <v>0</v>
      </c>
      <c r="H69" s="12">
        <f t="shared" si="47"/>
        <v>0</v>
      </c>
      <c r="I69" s="12">
        <f t="shared" si="48"/>
        <v>0</v>
      </c>
      <c r="J69" s="12">
        <f t="shared" si="1"/>
        <v>44193.599999999999</v>
      </c>
      <c r="K69" s="33">
        <f t="shared" si="2"/>
        <v>3682.7999999999997</v>
      </c>
      <c r="L69" s="12">
        <f t="shared" si="49"/>
        <v>0</v>
      </c>
      <c r="M69" s="12">
        <f t="shared" si="50"/>
        <v>0</v>
      </c>
      <c r="N69" s="12">
        <f t="shared" si="51"/>
        <v>0</v>
      </c>
      <c r="O69" s="12">
        <f t="shared" si="3"/>
        <v>9377.2999999999993</v>
      </c>
      <c r="P69" s="33">
        <f t="shared" si="4"/>
        <v>781.44166666666661</v>
      </c>
      <c r="Q69" s="12">
        <f t="shared" si="5"/>
        <v>0</v>
      </c>
      <c r="R69" s="12">
        <f t="shared" si="52"/>
        <v>0</v>
      </c>
      <c r="S69" s="11">
        <f t="shared" si="53"/>
        <v>0</v>
      </c>
      <c r="T69" s="47">
        <v>200</v>
      </c>
      <c r="U69" s="33">
        <f t="shared" si="6"/>
        <v>16.666666666666668</v>
      </c>
      <c r="V69" s="47"/>
      <c r="W69" s="12">
        <f t="shared" si="54"/>
        <v>0</v>
      </c>
      <c r="X69" s="11">
        <f t="shared" si="55"/>
        <v>0</v>
      </c>
      <c r="Y69" s="47">
        <v>5350.3</v>
      </c>
      <c r="Z69" s="33">
        <f t="shared" si="7"/>
        <v>445.85833333333335</v>
      </c>
      <c r="AA69" s="47"/>
      <c r="AB69" s="12">
        <f t="shared" si="56"/>
        <v>0</v>
      </c>
      <c r="AC69" s="11">
        <f t="shared" si="57"/>
        <v>0</v>
      </c>
      <c r="AD69" s="47">
        <v>9177.2999999999993</v>
      </c>
      <c r="AE69" s="33">
        <f t="shared" si="8"/>
        <v>764.77499999999998</v>
      </c>
      <c r="AF69" s="47"/>
      <c r="AG69" s="12">
        <f t="shared" si="58"/>
        <v>0</v>
      </c>
      <c r="AH69" s="11">
        <f t="shared" si="59"/>
        <v>0</v>
      </c>
      <c r="AI69" s="47">
        <v>882</v>
      </c>
      <c r="AJ69" s="33">
        <f t="shared" si="9"/>
        <v>73.5</v>
      </c>
      <c r="AK69" s="47"/>
      <c r="AL69" s="12">
        <f t="shared" si="60"/>
        <v>0</v>
      </c>
      <c r="AM69" s="11">
        <f t="shared" si="61"/>
        <v>0</v>
      </c>
      <c r="AN69" s="47"/>
      <c r="AO69" s="33">
        <f t="shared" si="10"/>
        <v>0</v>
      </c>
      <c r="AP69" s="47"/>
      <c r="AQ69" s="12" t="e">
        <f t="shared" si="62"/>
        <v>#DIV/0!</v>
      </c>
      <c r="AR69" s="11" t="e">
        <f t="shared" si="63"/>
        <v>#DIV/0!</v>
      </c>
      <c r="AS69" s="38">
        <v>0</v>
      </c>
      <c r="AT69" s="33">
        <f t="shared" si="11"/>
        <v>0</v>
      </c>
      <c r="AU69" s="47">
        <v>0</v>
      </c>
      <c r="AV69" s="38">
        <v>0</v>
      </c>
      <c r="AW69" s="33">
        <f t="shared" si="12"/>
        <v>0</v>
      </c>
      <c r="AX69" s="47"/>
      <c r="AY69" s="48">
        <v>52344.6</v>
      </c>
      <c r="AZ69" s="33">
        <f t="shared" si="13"/>
        <v>4362.05</v>
      </c>
      <c r="BA69" s="47"/>
      <c r="BB69" s="38">
        <v>0</v>
      </c>
      <c r="BC69" s="33">
        <f t="shared" si="14"/>
        <v>0</v>
      </c>
      <c r="BD69" s="13"/>
      <c r="BE69" s="42">
        <v>0</v>
      </c>
      <c r="BF69" s="33">
        <f t="shared" si="15"/>
        <v>0</v>
      </c>
      <c r="BG69" s="47"/>
      <c r="BH69" s="38">
        <v>0</v>
      </c>
      <c r="BI69" s="33">
        <f t="shared" si="16"/>
        <v>0</v>
      </c>
      <c r="BJ69" s="47">
        <v>0</v>
      </c>
      <c r="BK69" s="38">
        <v>0</v>
      </c>
      <c r="BL69" s="33">
        <f t="shared" si="17"/>
        <v>0</v>
      </c>
      <c r="BM69" s="47">
        <v>0</v>
      </c>
      <c r="BN69" s="12">
        <f t="shared" si="18"/>
        <v>17004</v>
      </c>
      <c r="BO69" s="33">
        <f t="shared" si="19"/>
        <v>1417</v>
      </c>
      <c r="BP69" s="12">
        <f t="shared" si="20"/>
        <v>0</v>
      </c>
      <c r="BQ69" s="12">
        <f t="shared" si="64"/>
        <v>0</v>
      </c>
      <c r="BR69" s="11">
        <f t="shared" si="65"/>
        <v>0</v>
      </c>
      <c r="BS69" s="47">
        <v>15604</v>
      </c>
      <c r="BT69" s="33">
        <f t="shared" si="21"/>
        <v>1300.3333333333333</v>
      </c>
      <c r="BU69" s="47"/>
      <c r="BV69" s="47">
        <v>0</v>
      </c>
      <c r="BW69" s="33">
        <f t="shared" si="22"/>
        <v>0</v>
      </c>
      <c r="BX69" s="47"/>
      <c r="BY69" s="42">
        <v>0</v>
      </c>
      <c r="BZ69" s="33">
        <f t="shared" si="23"/>
        <v>0</v>
      </c>
      <c r="CA69" s="47"/>
      <c r="CB69" s="47">
        <v>1400</v>
      </c>
      <c r="CC69" s="33">
        <f t="shared" si="24"/>
        <v>116.66666666666667</v>
      </c>
      <c r="CD69" s="47"/>
      <c r="CE69" s="11"/>
      <c r="CF69" s="33">
        <f t="shared" si="25"/>
        <v>0</v>
      </c>
      <c r="CG69" s="47">
        <v>0</v>
      </c>
      <c r="CH69" s="42">
        <v>0</v>
      </c>
      <c r="CI69" s="33">
        <f t="shared" si="26"/>
        <v>0</v>
      </c>
      <c r="CJ69" s="47"/>
      <c r="CK69" s="38">
        <v>0</v>
      </c>
      <c r="CL69" s="33">
        <f t="shared" si="27"/>
        <v>0</v>
      </c>
      <c r="CM69" s="47"/>
      <c r="CN69" s="47">
        <v>5580</v>
      </c>
      <c r="CO69" s="33">
        <f t="shared" si="28"/>
        <v>465</v>
      </c>
      <c r="CP69" s="47"/>
      <c r="CQ69" s="47">
        <v>3600</v>
      </c>
      <c r="CR69" s="33">
        <f t="shared" si="29"/>
        <v>300</v>
      </c>
      <c r="CS69" s="47"/>
      <c r="CT69" s="38">
        <v>0</v>
      </c>
      <c r="CU69" s="33">
        <f t="shared" si="30"/>
        <v>0</v>
      </c>
      <c r="CV69" s="47"/>
      <c r="CW69" s="42">
        <v>0</v>
      </c>
      <c r="CX69" s="33">
        <f t="shared" si="31"/>
        <v>0</v>
      </c>
      <c r="CY69" s="47"/>
      <c r="CZ69" s="42">
        <v>0</v>
      </c>
      <c r="DA69" s="33">
        <f t="shared" si="32"/>
        <v>0</v>
      </c>
      <c r="DB69" s="47"/>
      <c r="DC69" s="47">
        <v>6000</v>
      </c>
      <c r="DD69" s="33">
        <f t="shared" si="33"/>
        <v>500</v>
      </c>
      <c r="DE69" s="47"/>
      <c r="DF69" s="47"/>
      <c r="DG69" s="12">
        <f t="shared" si="34"/>
        <v>96538.2</v>
      </c>
      <c r="DH69" s="33">
        <f t="shared" si="35"/>
        <v>8044.8499999999995</v>
      </c>
      <c r="DI69" s="12">
        <f t="shared" si="36"/>
        <v>0</v>
      </c>
      <c r="DJ69" s="42">
        <v>0</v>
      </c>
      <c r="DK69" s="33">
        <f t="shared" si="37"/>
        <v>0</v>
      </c>
      <c r="DL69" s="47">
        <v>0</v>
      </c>
      <c r="DM69" s="47">
        <v>5273.1</v>
      </c>
      <c r="DN69" s="33">
        <f t="shared" si="38"/>
        <v>439.42500000000001</v>
      </c>
      <c r="DO69" s="47"/>
      <c r="DP69" s="42">
        <v>0</v>
      </c>
      <c r="DQ69" s="33">
        <f t="shared" si="39"/>
        <v>0</v>
      </c>
      <c r="DR69" s="47">
        <v>0</v>
      </c>
      <c r="DS69" s="47">
        <v>0</v>
      </c>
      <c r="DT69" s="33">
        <f t="shared" si="40"/>
        <v>0</v>
      </c>
      <c r="DU69" s="47"/>
      <c r="DV69" s="42">
        <v>0</v>
      </c>
      <c r="DW69" s="33">
        <f t="shared" si="41"/>
        <v>0</v>
      </c>
      <c r="DX69" s="47">
        <v>0</v>
      </c>
      <c r="DY69" s="47">
        <v>17531</v>
      </c>
      <c r="DZ69" s="33">
        <f t="shared" si="42"/>
        <v>1460.9166666666667</v>
      </c>
      <c r="EA69" s="47"/>
      <c r="EB69" s="47"/>
      <c r="EC69" s="12">
        <f t="shared" si="43"/>
        <v>22804.1</v>
      </c>
      <c r="ED69" s="33">
        <f t="shared" si="44"/>
        <v>1900.3416666666665</v>
      </c>
      <c r="EE69" s="12"/>
      <c r="EF69" s="14">
        <f t="shared" si="66"/>
        <v>-5273.0999999999985</v>
      </c>
      <c r="EH69" s="14"/>
      <c r="EJ69" s="14"/>
      <c r="EK69" s="14"/>
      <c r="EM69" s="14"/>
    </row>
    <row r="70" spans="1:143" s="15" customFormat="1" ht="20.25" customHeight="1">
      <c r="A70" s="21">
        <v>61</v>
      </c>
      <c r="B70" s="70" t="s">
        <v>116</v>
      </c>
      <c r="C70" s="38">
        <v>1415</v>
      </c>
      <c r="D70" s="42">
        <v>0</v>
      </c>
      <c r="E70" s="25">
        <f t="shared" si="0"/>
        <v>14015.3</v>
      </c>
      <c r="F70" s="33">
        <f t="shared" si="45"/>
        <v>1167.9416666666666</v>
      </c>
      <c r="G70" s="12">
        <f t="shared" si="46"/>
        <v>0</v>
      </c>
      <c r="H70" s="12">
        <f t="shared" si="47"/>
        <v>0</v>
      </c>
      <c r="I70" s="12">
        <f t="shared" si="48"/>
        <v>0</v>
      </c>
      <c r="J70" s="12">
        <f t="shared" si="1"/>
        <v>4593.7</v>
      </c>
      <c r="K70" s="33">
        <f t="shared" si="2"/>
        <v>382.80833333333334</v>
      </c>
      <c r="L70" s="12">
        <f t="shared" si="49"/>
        <v>0</v>
      </c>
      <c r="M70" s="12">
        <f t="shared" si="50"/>
        <v>0</v>
      </c>
      <c r="N70" s="12">
        <f t="shared" si="51"/>
        <v>0</v>
      </c>
      <c r="O70" s="12">
        <f t="shared" si="3"/>
        <v>1532.7</v>
      </c>
      <c r="P70" s="33">
        <f t="shared" si="4"/>
        <v>127.72500000000001</v>
      </c>
      <c r="Q70" s="12">
        <f t="shared" si="5"/>
        <v>0</v>
      </c>
      <c r="R70" s="12">
        <f t="shared" si="52"/>
        <v>0</v>
      </c>
      <c r="S70" s="11">
        <f t="shared" si="53"/>
        <v>0</v>
      </c>
      <c r="T70" s="47">
        <v>16.2</v>
      </c>
      <c r="U70" s="33">
        <f t="shared" si="6"/>
        <v>1.3499999999999999</v>
      </c>
      <c r="V70" s="47"/>
      <c r="W70" s="12">
        <f t="shared" si="54"/>
        <v>0</v>
      </c>
      <c r="X70" s="11">
        <f t="shared" si="55"/>
        <v>0</v>
      </c>
      <c r="Y70" s="47">
        <v>2250</v>
      </c>
      <c r="Z70" s="33">
        <f t="shared" si="7"/>
        <v>187.5</v>
      </c>
      <c r="AA70" s="47"/>
      <c r="AB70" s="12">
        <f t="shared" si="56"/>
        <v>0</v>
      </c>
      <c r="AC70" s="11">
        <f t="shared" si="57"/>
        <v>0</v>
      </c>
      <c r="AD70" s="47">
        <v>1516.5</v>
      </c>
      <c r="AE70" s="33">
        <f t="shared" si="8"/>
        <v>126.375</v>
      </c>
      <c r="AF70" s="47"/>
      <c r="AG70" s="12">
        <f t="shared" si="58"/>
        <v>0</v>
      </c>
      <c r="AH70" s="11">
        <f t="shared" si="59"/>
        <v>0</v>
      </c>
      <c r="AI70" s="47">
        <v>20</v>
      </c>
      <c r="AJ70" s="33">
        <f t="shared" si="9"/>
        <v>1.6666666666666667</v>
      </c>
      <c r="AK70" s="47"/>
      <c r="AL70" s="12">
        <f t="shared" si="60"/>
        <v>0</v>
      </c>
      <c r="AM70" s="11">
        <f t="shared" si="61"/>
        <v>0</v>
      </c>
      <c r="AN70" s="47"/>
      <c r="AO70" s="33">
        <f t="shared" si="10"/>
        <v>0</v>
      </c>
      <c r="AP70" s="47"/>
      <c r="AQ70" s="12" t="e">
        <f t="shared" si="62"/>
        <v>#DIV/0!</v>
      </c>
      <c r="AR70" s="11" t="e">
        <f t="shared" si="63"/>
        <v>#DIV/0!</v>
      </c>
      <c r="AS70" s="38">
        <v>0</v>
      </c>
      <c r="AT70" s="33">
        <f t="shared" si="11"/>
        <v>0</v>
      </c>
      <c r="AU70" s="47">
        <v>0</v>
      </c>
      <c r="AV70" s="38">
        <v>0</v>
      </c>
      <c r="AW70" s="33">
        <f t="shared" si="12"/>
        <v>0</v>
      </c>
      <c r="AX70" s="47"/>
      <c r="AY70" s="48">
        <v>9421.6</v>
      </c>
      <c r="AZ70" s="33">
        <f t="shared" si="13"/>
        <v>785.13333333333333</v>
      </c>
      <c r="BA70" s="47"/>
      <c r="BB70" s="38">
        <v>0</v>
      </c>
      <c r="BC70" s="33">
        <f t="shared" si="14"/>
        <v>0</v>
      </c>
      <c r="BD70" s="13"/>
      <c r="BE70" s="42">
        <v>0</v>
      </c>
      <c r="BF70" s="33">
        <f t="shared" si="15"/>
        <v>0</v>
      </c>
      <c r="BG70" s="47"/>
      <c r="BH70" s="38">
        <v>0</v>
      </c>
      <c r="BI70" s="33">
        <f t="shared" si="16"/>
        <v>0</v>
      </c>
      <c r="BJ70" s="47">
        <v>0</v>
      </c>
      <c r="BK70" s="38">
        <v>0</v>
      </c>
      <c r="BL70" s="33">
        <f t="shared" si="17"/>
        <v>0</v>
      </c>
      <c r="BM70" s="47">
        <v>0</v>
      </c>
      <c r="BN70" s="12">
        <f t="shared" si="18"/>
        <v>791</v>
      </c>
      <c r="BO70" s="33">
        <f t="shared" si="19"/>
        <v>65.916666666666671</v>
      </c>
      <c r="BP70" s="12">
        <f t="shared" si="20"/>
        <v>0</v>
      </c>
      <c r="BQ70" s="12">
        <f t="shared" si="64"/>
        <v>0</v>
      </c>
      <c r="BR70" s="11">
        <f t="shared" si="65"/>
        <v>0</v>
      </c>
      <c r="BS70" s="47">
        <v>791</v>
      </c>
      <c r="BT70" s="33">
        <f t="shared" si="21"/>
        <v>65.916666666666671</v>
      </c>
      <c r="BU70" s="47"/>
      <c r="BV70" s="47">
        <v>0</v>
      </c>
      <c r="BW70" s="33">
        <f t="shared" si="22"/>
        <v>0</v>
      </c>
      <c r="BX70" s="47"/>
      <c r="BY70" s="42">
        <v>0</v>
      </c>
      <c r="BZ70" s="33">
        <f t="shared" si="23"/>
        <v>0</v>
      </c>
      <c r="CA70" s="47"/>
      <c r="CB70" s="47">
        <v>0</v>
      </c>
      <c r="CC70" s="33">
        <f t="shared" si="24"/>
        <v>0</v>
      </c>
      <c r="CD70" s="47"/>
      <c r="CE70" s="11"/>
      <c r="CF70" s="33">
        <f t="shared" si="25"/>
        <v>0</v>
      </c>
      <c r="CG70" s="47">
        <v>0</v>
      </c>
      <c r="CH70" s="42">
        <v>0</v>
      </c>
      <c r="CI70" s="33">
        <f t="shared" si="26"/>
        <v>0</v>
      </c>
      <c r="CJ70" s="47"/>
      <c r="CK70" s="38">
        <v>0</v>
      </c>
      <c r="CL70" s="33">
        <f t="shared" si="27"/>
        <v>0</v>
      </c>
      <c r="CM70" s="47"/>
      <c r="CN70" s="47">
        <v>0</v>
      </c>
      <c r="CO70" s="33">
        <f t="shared" si="28"/>
        <v>0</v>
      </c>
      <c r="CP70" s="47"/>
      <c r="CQ70" s="47">
        <v>0</v>
      </c>
      <c r="CR70" s="33">
        <f t="shared" si="29"/>
        <v>0</v>
      </c>
      <c r="CS70" s="47"/>
      <c r="CT70" s="38">
        <v>0</v>
      </c>
      <c r="CU70" s="33">
        <f t="shared" si="30"/>
        <v>0</v>
      </c>
      <c r="CV70" s="47"/>
      <c r="CW70" s="42">
        <v>0</v>
      </c>
      <c r="CX70" s="33">
        <f t="shared" si="31"/>
        <v>0</v>
      </c>
      <c r="CY70" s="47"/>
      <c r="CZ70" s="42">
        <v>0</v>
      </c>
      <c r="DA70" s="33">
        <f t="shared" si="32"/>
        <v>0</v>
      </c>
      <c r="DB70" s="47"/>
      <c r="DC70" s="47">
        <v>0</v>
      </c>
      <c r="DD70" s="33">
        <f t="shared" si="33"/>
        <v>0</v>
      </c>
      <c r="DE70" s="47"/>
      <c r="DF70" s="47"/>
      <c r="DG70" s="20">
        <f t="shared" si="34"/>
        <v>14015.3</v>
      </c>
      <c r="DH70" s="33">
        <f t="shared" si="35"/>
        <v>1167.9416666666666</v>
      </c>
      <c r="DI70" s="12">
        <f t="shared" si="36"/>
        <v>0</v>
      </c>
      <c r="DJ70" s="42">
        <v>0</v>
      </c>
      <c r="DK70" s="33">
        <f t="shared" si="37"/>
        <v>0</v>
      </c>
      <c r="DL70" s="47">
        <v>0</v>
      </c>
      <c r="DM70" s="47">
        <v>0</v>
      </c>
      <c r="DN70" s="33">
        <f t="shared" si="38"/>
        <v>0</v>
      </c>
      <c r="DO70" s="47"/>
      <c r="DP70" s="42">
        <v>0</v>
      </c>
      <c r="DQ70" s="33">
        <f t="shared" si="39"/>
        <v>0</v>
      </c>
      <c r="DR70" s="47">
        <v>0</v>
      </c>
      <c r="DS70" s="47">
        <v>0</v>
      </c>
      <c r="DT70" s="33">
        <f t="shared" si="40"/>
        <v>0</v>
      </c>
      <c r="DU70" s="47"/>
      <c r="DV70" s="42">
        <v>0</v>
      </c>
      <c r="DW70" s="33">
        <f t="shared" si="41"/>
        <v>0</v>
      </c>
      <c r="DX70" s="47">
        <v>0</v>
      </c>
      <c r="DY70" s="47">
        <v>800</v>
      </c>
      <c r="DZ70" s="33">
        <f t="shared" si="42"/>
        <v>66.666666666666671</v>
      </c>
      <c r="EA70" s="47"/>
      <c r="EB70" s="47"/>
      <c r="EC70" s="12">
        <f t="shared" si="43"/>
        <v>800</v>
      </c>
      <c r="ED70" s="33">
        <f t="shared" si="44"/>
        <v>66.666666666666671</v>
      </c>
      <c r="EE70" s="12"/>
      <c r="EF70" s="14">
        <f t="shared" si="66"/>
        <v>0</v>
      </c>
      <c r="EH70" s="14"/>
      <c r="EJ70" s="14"/>
      <c r="EK70" s="14"/>
      <c r="EM70" s="14"/>
    </row>
    <row r="71" spans="1:143" s="15" customFormat="1" ht="20.25" customHeight="1">
      <c r="A71" s="21">
        <v>62</v>
      </c>
      <c r="B71" s="70" t="s">
        <v>117</v>
      </c>
      <c r="C71" s="38">
        <v>5580</v>
      </c>
      <c r="D71" s="42"/>
      <c r="E71" s="25">
        <f t="shared" si="0"/>
        <v>44904.97</v>
      </c>
      <c r="F71" s="33">
        <f t="shared" si="45"/>
        <v>3742.0808333333334</v>
      </c>
      <c r="G71" s="12">
        <f t="shared" si="46"/>
        <v>0</v>
      </c>
      <c r="H71" s="12">
        <f t="shared" si="47"/>
        <v>0</v>
      </c>
      <c r="I71" s="12">
        <f t="shared" si="48"/>
        <v>0</v>
      </c>
      <c r="J71" s="12">
        <f t="shared" si="1"/>
        <v>10942.5</v>
      </c>
      <c r="K71" s="33">
        <f t="shared" si="2"/>
        <v>911.875</v>
      </c>
      <c r="L71" s="12">
        <f t="shared" si="49"/>
        <v>0</v>
      </c>
      <c r="M71" s="12">
        <f t="shared" si="50"/>
        <v>0</v>
      </c>
      <c r="N71" s="12">
        <f t="shared" si="51"/>
        <v>0</v>
      </c>
      <c r="O71" s="12">
        <f t="shared" si="3"/>
        <v>5810.5999999999995</v>
      </c>
      <c r="P71" s="33">
        <f t="shared" si="4"/>
        <v>484.21666666666664</v>
      </c>
      <c r="Q71" s="12">
        <f t="shared" si="5"/>
        <v>0</v>
      </c>
      <c r="R71" s="12">
        <f t="shared" si="52"/>
        <v>0</v>
      </c>
      <c r="S71" s="11">
        <f t="shared" si="53"/>
        <v>0</v>
      </c>
      <c r="T71" s="47">
        <v>64.900000000000006</v>
      </c>
      <c r="U71" s="33">
        <f t="shared" si="6"/>
        <v>5.4083333333333341</v>
      </c>
      <c r="V71" s="47"/>
      <c r="W71" s="12">
        <f t="shared" si="54"/>
        <v>0</v>
      </c>
      <c r="X71" s="11">
        <f t="shared" si="55"/>
        <v>0</v>
      </c>
      <c r="Y71" s="47">
        <v>1951.9</v>
      </c>
      <c r="Z71" s="33">
        <f t="shared" si="7"/>
        <v>162.65833333333333</v>
      </c>
      <c r="AA71" s="47"/>
      <c r="AB71" s="12">
        <f t="shared" si="56"/>
        <v>0</v>
      </c>
      <c r="AC71" s="11">
        <f t="shared" si="57"/>
        <v>0</v>
      </c>
      <c r="AD71" s="47">
        <v>5745.7</v>
      </c>
      <c r="AE71" s="33">
        <f t="shared" si="8"/>
        <v>478.80833333333334</v>
      </c>
      <c r="AF71" s="47"/>
      <c r="AG71" s="12">
        <f t="shared" si="58"/>
        <v>0</v>
      </c>
      <c r="AH71" s="11">
        <f t="shared" si="59"/>
        <v>0</v>
      </c>
      <c r="AI71" s="47">
        <v>250</v>
      </c>
      <c r="AJ71" s="33">
        <f t="shared" si="9"/>
        <v>20.833333333333332</v>
      </c>
      <c r="AK71" s="47"/>
      <c r="AL71" s="12">
        <f t="shared" si="60"/>
        <v>0</v>
      </c>
      <c r="AM71" s="11">
        <f t="shared" si="61"/>
        <v>0</v>
      </c>
      <c r="AN71" s="47"/>
      <c r="AO71" s="33">
        <f t="shared" si="10"/>
        <v>0</v>
      </c>
      <c r="AP71" s="47"/>
      <c r="AQ71" s="12" t="e">
        <f t="shared" si="62"/>
        <v>#DIV/0!</v>
      </c>
      <c r="AR71" s="11" t="e">
        <f t="shared" si="63"/>
        <v>#DIV/0!</v>
      </c>
      <c r="AS71" s="38">
        <v>0</v>
      </c>
      <c r="AT71" s="33">
        <f t="shared" si="11"/>
        <v>0</v>
      </c>
      <c r="AU71" s="47">
        <v>0</v>
      </c>
      <c r="AV71" s="38">
        <v>0</v>
      </c>
      <c r="AW71" s="33">
        <f t="shared" si="12"/>
        <v>0</v>
      </c>
      <c r="AX71" s="47"/>
      <c r="AY71" s="48">
        <v>33962.47</v>
      </c>
      <c r="AZ71" s="33">
        <f t="shared" si="13"/>
        <v>2830.2058333333334</v>
      </c>
      <c r="BA71" s="47"/>
      <c r="BB71" s="38">
        <v>0</v>
      </c>
      <c r="BC71" s="33">
        <f t="shared" si="14"/>
        <v>0</v>
      </c>
      <c r="BD71" s="13"/>
      <c r="BE71" s="42">
        <v>0</v>
      </c>
      <c r="BF71" s="33">
        <f t="shared" si="15"/>
        <v>0</v>
      </c>
      <c r="BG71" s="47"/>
      <c r="BH71" s="38">
        <v>0</v>
      </c>
      <c r="BI71" s="33">
        <f t="shared" si="16"/>
        <v>0</v>
      </c>
      <c r="BJ71" s="47">
        <v>0</v>
      </c>
      <c r="BK71" s="38">
        <v>0</v>
      </c>
      <c r="BL71" s="33">
        <f t="shared" si="17"/>
        <v>0</v>
      </c>
      <c r="BM71" s="47">
        <v>0</v>
      </c>
      <c r="BN71" s="12">
        <f t="shared" si="18"/>
        <v>1030</v>
      </c>
      <c r="BO71" s="33">
        <f t="shared" si="19"/>
        <v>85.833333333333329</v>
      </c>
      <c r="BP71" s="12">
        <f t="shared" si="20"/>
        <v>0</v>
      </c>
      <c r="BQ71" s="12">
        <f t="shared" si="64"/>
        <v>0</v>
      </c>
      <c r="BR71" s="11">
        <f t="shared" si="65"/>
        <v>0</v>
      </c>
      <c r="BS71" s="47">
        <v>1030</v>
      </c>
      <c r="BT71" s="33">
        <f t="shared" si="21"/>
        <v>85.833333333333329</v>
      </c>
      <c r="BU71" s="47"/>
      <c r="BV71" s="47">
        <v>0</v>
      </c>
      <c r="BW71" s="33">
        <f t="shared" si="22"/>
        <v>0</v>
      </c>
      <c r="BX71" s="47"/>
      <c r="BY71" s="42">
        <v>0</v>
      </c>
      <c r="BZ71" s="33">
        <f t="shared" si="23"/>
        <v>0</v>
      </c>
      <c r="CA71" s="47"/>
      <c r="CB71" s="47">
        <v>0</v>
      </c>
      <c r="CC71" s="33">
        <f t="shared" si="24"/>
        <v>0</v>
      </c>
      <c r="CD71" s="47"/>
      <c r="CE71" s="11"/>
      <c r="CF71" s="33">
        <f t="shared" si="25"/>
        <v>0</v>
      </c>
      <c r="CG71" s="47">
        <v>0</v>
      </c>
      <c r="CH71" s="42">
        <v>0</v>
      </c>
      <c r="CI71" s="33">
        <f t="shared" si="26"/>
        <v>0</v>
      </c>
      <c r="CJ71" s="47"/>
      <c r="CK71" s="38">
        <v>0</v>
      </c>
      <c r="CL71" s="33">
        <f t="shared" si="27"/>
        <v>0</v>
      </c>
      <c r="CM71" s="47"/>
      <c r="CN71" s="47">
        <v>1400</v>
      </c>
      <c r="CO71" s="33">
        <f t="shared" si="28"/>
        <v>116.66666666666667</v>
      </c>
      <c r="CP71" s="47"/>
      <c r="CQ71" s="47">
        <v>500</v>
      </c>
      <c r="CR71" s="33">
        <f t="shared" si="29"/>
        <v>41.666666666666664</v>
      </c>
      <c r="CS71" s="47"/>
      <c r="CT71" s="38">
        <v>0</v>
      </c>
      <c r="CU71" s="33">
        <f t="shared" si="30"/>
        <v>0</v>
      </c>
      <c r="CV71" s="47"/>
      <c r="CW71" s="42">
        <v>0</v>
      </c>
      <c r="CX71" s="33">
        <f t="shared" si="31"/>
        <v>0</v>
      </c>
      <c r="CY71" s="47"/>
      <c r="CZ71" s="42">
        <v>0</v>
      </c>
      <c r="DA71" s="33">
        <f t="shared" si="32"/>
        <v>0</v>
      </c>
      <c r="DB71" s="47"/>
      <c r="DC71" s="47">
        <v>500</v>
      </c>
      <c r="DD71" s="33">
        <f t="shared" si="33"/>
        <v>41.666666666666664</v>
      </c>
      <c r="DE71" s="47"/>
      <c r="DF71" s="47"/>
      <c r="DG71" s="12">
        <f t="shared" si="34"/>
        <v>44904.97</v>
      </c>
      <c r="DH71" s="33">
        <f t="shared" si="35"/>
        <v>3742.0808333333334</v>
      </c>
      <c r="DI71" s="12">
        <f t="shared" si="36"/>
        <v>0</v>
      </c>
      <c r="DJ71" s="42">
        <v>0</v>
      </c>
      <c r="DK71" s="33">
        <f t="shared" si="37"/>
        <v>0</v>
      </c>
      <c r="DL71" s="47">
        <v>0</v>
      </c>
      <c r="DM71" s="47">
        <v>0</v>
      </c>
      <c r="DN71" s="33">
        <f t="shared" si="38"/>
        <v>0</v>
      </c>
      <c r="DO71" s="47"/>
      <c r="DP71" s="42">
        <v>0</v>
      </c>
      <c r="DQ71" s="33">
        <f t="shared" si="39"/>
        <v>0</v>
      </c>
      <c r="DR71" s="47">
        <v>0</v>
      </c>
      <c r="DS71" s="47">
        <v>0</v>
      </c>
      <c r="DT71" s="33">
        <f t="shared" si="40"/>
        <v>0</v>
      </c>
      <c r="DU71" s="47"/>
      <c r="DV71" s="42">
        <v>0</v>
      </c>
      <c r="DW71" s="33">
        <f t="shared" si="41"/>
        <v>0</v>
      </c>
      <c r="DX71" s="47">
        <v>0</v>
      </c>
      <c r="DY71" s="47">
        <v>5580</v>
      </c>
      <c r="DZ71" s="33">
        <f t="shared" si="42"/>
        <v>465</v>
      </c>
      <c r="EA71" s="47"/>
      <c r="EB71" s="47"/>
      <c r="EC71" s="12">
        <f t="shared" si="43"/>
        <v>5580</v>
      </c>
      <c r="ED71" s="33">
        <f t="shared" si="44"/>
        <v>465</v>
      </c>
      <c r="EE71" s="12"/>
      <c r="EF71" s="14">
        <f t="shared" si="66"/>
        <v>0</v>
      </c>
      <c r="EH71" s="14"/>
      <c r="EJ71" s="14"/>
      <c r="EK71" s="14"/>
      <c r="EM71" s="14"/>
    </row>
    <row r="72" spans="1:143" s="15" customFormat="1" ht="20.25" customHeight="1">
      <c r="A72" s="21">
        <v>63</v>
      </c>
      <c r="B72" s="75" t="s">
        <v>118</v>
      </c>
      <c r="C72" s="38">
        <v>20496</v>
      </c>
      <c r="D72" s="42"/>
      <c r="E72" s="25">
        <f t="shared" si="0"/>
        <v>31431.4</v>
      </c>
      <c r="F72" s="33">
        <f t="shared" si="45"/>
        <v>2619.2833333333333</v>
      </c>
      <c r="G72" s="12">
        <f t="shared" si="46"/>
        <v>0</v>
      </c>
      <c r="H72" s="12">
        <f t="shared" si="47"/>
        <v>0</v>
      </c>
      <c r="I72" s="12">
        <f t="shared" si="48"/>
        <v>0</v>
      </c>
      <c r="J72" s="12">
        <f t="shared" si="1"/>
        <v>6340.2</v>
      </c>
      <c r="K72" s="33">
        <f t="shared" si="2"/>
        <v>528.35</v>
      </c>
      <c r="L72" s="12">
        <f t="shared" si="49"/>
        <v>0</v>
      </c>
      <c r="M72" s="12">
        <f t="shared" si="50"/>
        <v>0</v>
      </c>
      <c r="N72" s="12">
        <f t="shared" si="51"/>
        <v>0</v>
      </c>
      <c r="O72" s="12">
        <f t="shared" si="3"/>
        <v>2600.1999999999998</v>
      </c>
      <c r="P72" s="33">
        <f t="shared" si="4"/>
        <v>216.68333333333331</v>
      </c>
      <c r="Q72" s="12">
        <f t="shared" si="5"/>
        <v>0</v>
      </c>
      <c r="R72" s="12">
        <f t="shared" si="52"/>
        <v>0</v>
      </c>
      <c r="S72" s="11">
        <f t="shared" si="53"/>
        <v>0</v>
      </c>
      <c r="T72" s="47">
        <v>0.2</v>
      </c>
      <c r="U72" s="33">
        <f t="shared" si="6"/>
        <v>1.6666666666666666E-2</v>
      </c>
      <c r="V72" s="47"/>
      <c r="W72" s="12">
        <f t="shared" si="54"/>
        <v>0</v>
      </c>
      <c r="X72" s="11">
        <f t="shared" si="55"/>
        <v>0</v>
      </c>
      <c r="Y72" s="47">
        <v>920</v>
      </c>
      <c r="Z72" s="33">
        <f t="shared" si="7"/>
        <v>76.666666666666671</v>
      </c>
      <c r="AA72" s="47"/>
      <c r="AB72" s="12">
        <f t="shared" si="56"/>
        <v>0</v>
      </c>
      <c r="AC72" s="11">
        <f t="shared" si="57"/>
        <v>0</v>
      </c>
      <c r="AD72" s="47">
        <v>2600</v>
      </c>
      <c r="AE72" s="33">
        <f t="shared" si="8"/>
        <v>216.66666666666666</v>
      </c>
      <c r="AF72" s="47"/>
      <c r="AG72" s="12">
        <f t="shared" si="58"/>
        <v>0</v>
      </c>
      <c r="AH72" s="11">
        <f t="shared" si="59"/>
        <v>0</v>
      </c>
      <c r="AI72" s="47">
        <v>60</v>
      </c>
      <c r="AJ72" s="33">
        <f t="shared" si="9"/>
        <v>5</v>
      </c>
      <c r="AK72" s="47"/>
      <c r="AL72" s="12">
        <f t="shared" si="60"/>
        <v>0</v>
      </c>
      <c r="AM72" s="11">
        <f t="shared" si="61"/>
        <v>0</v>
      </c>
      <c r="AN72" s="47"/>
      <c r="AO72" s="33">
        <f t="shared" si="10"/>
        <v>0</v>
      </c>
      <c r="AP72" s="47"/>
      <c r="AQ72" s="12" t="e">
        <f t="shared" si="62"/>
        <v>#DIV/0!</v>
      </c>
      <c r="AR72" s="11" t="e">
        <f t="shared" si="63"/>
        <v>#DIV/0!</v>
      </c>
      <c r="AS72" s="38">
        <v>0</v>
      </c>
      <c r="AT72" s="33">
        <f t="shared" si="11"/>
        <v>0</v>
      </c>
      <c r="AU72" s="47">
        <v>0</v>
      </c>
      <c r="AV72" s="38">
        <v>0</v>
      </c>
      <c r="AW72" s="33">
        <f t="shared" si="12"/>
        <v>0</v>
      </c>
      <c r="AX72" s="47"/>
      <c r="AY72" s="48">
        <v>25091.200000000001</v>
      </c>
      <c r="AZ72" s="33">
        <f t="shared" si="13"/>
        <v>2090.9333333333334</v>
      </c>
      <c r="BA72" s="47"/>
      <c r="BB72" s="38">
        <v>0</v>
      </c>
      <c r="BC72" s="33">
        <f t="shared" si="14"/>
        <v>0</v>
      </c>
      <c r="BD72" s="13"/>
      <c r="BE72" s="42">
        <v>0</v>
      </c>
      <c r="BF72" s="33">
        <f t="shared" si="15"/>
        <v>0</v>
      </c>
      <c r="BG72" s="47"/>
      <c r="BH72" s="38">
        <v>0</v>
      </c>
      <c r="BI72" s="33">
        <f t="shared" si="16"/>
        <v>0</v>
      </c>
      <c r="BJ72" s="47">
        <v>0</v>
      </c>
      <c r="BK72" s="38">
        <v>0</v>
      </c>
      <c r="BL72" s="33">
        <f t="shared" si="17"/>
        <v>0</v>
      </c>
      <c r="BM72" s="47">
        <v>0</v>
      </c>
      <c r="BN72" s="12">
        <f t="shared" si="18"/>
        <v>1360</v>
      </c>
      <c r="BO72" s="33">
        <f t="shared" si="19"/>
        <v>113.33333333333333</v>
      </c>
      <c r="BP72" s="12">
        <f t="shared" si="20"/>
        <v>0</v>
      </c>
      <c r="BQ72" s="12">
        <f t="shared" si="64"/>
        <v>0</v>
      </c>
      <c r="BR72" s="11">
        <f t="shared" si="65"/>
        <v>0</v>
      </c>
      <c r="BS72" s="47">
        <v>960</v>
      </c>
      <c r="BT72" s="33">
        <f t="shared" si="21"/>
        <v>80</v>
      </c>
      <c r="BU72" s="47"/>
      <c r="BV72" s="47">
        <v>400</v>
      </c>
      <c r="BW72" s="33">
        <f t="shared" si="22"/>
        <v>33.333333333333336</v>
      </c>
      <c r="BX72" s="47"/>
      <c r="BY72" s="42">
        <v>0</v>
      </c>
      <c r="BZ72" s="33">
        <f t="shared" si="23"/>
        <v>0</v>
      </c>
      <c r="CA72" s="47"/>
      <c r="CB72" s="47">
        <v>0</v>
      </c>
      <c r="CC72" s="33">
        <f t="shared" si="24"/>
        <v>0</v>
      </c>
      <c r="CD72" s="47"/>
      <c r="CE72" s="11"/>
      <c r="CF72" s="33">
        <f t="shared" si="25"/>
        <v>0</v>
      </c>
      <c r="CG72" s="47">
        <v>0</v>
      </c>
      <c r="CH72" s="42">
        <v>0</v>
      </c>
      <c r="CI72" s="33">
        <f t="shared" si="26"/>
        <v>0</v>
      </c>
      <c r="CJ72" s="47"/>
      <c r="CK72" s="38">
        <v>0</v>
      </c>
      <c r="CL72" s="33">
        <f t="shared" si="27"/>
        <v>0</v>
      </c>
      <c r="CM72" s="47"/>
      <c r="CN72" s="47">
        <v>1400</v>
      </c>
      <c r="CO72" s="33">
        <f t="shared" si="28"/>
        <v>116.66666666666667</v>
      </c>
      <c r="CP72" s="47"/>
      <c r="CQ72" s="47">
        <v>0</v>
      </c>
      <c r="CR72" s="33">
        <f t="shared" si="29"/>
        <v>0</v>
      </c>
      <c r="CS72" s="47"/>
      <c r="CT72" s="38">
        <v>0</v>
      </c>
      <c r="CU72" s="33">
        <f t="shared" si="30"/>
        <v>0</v>
      </c>
      <c r="CV72" s="47"/>
      <c r="CW72" s="42">
        <v>0</v>
      </c>
      <c r="CX72" s="33">
        <f t="shared" si="31"/>
        <v>0</v>
      </c>
      <c r="CY72" s="47"/>
      <c r="CZ72" s="42">
        <v>0</v>
      </c>
      <c r="DA72" s="33">
        <f t="shared" si="32"/>
        <v>0</v>
      </c>
      <c r="DB72" s="47"/>
      <c r="DC72" s="47">
        <v>0</v>
      </c>
      <c r="DD72" s="33">
        <f t="shared" si="33"/>
        <v>0</v>
      </c>
      <c r="DE72" s="47"/>
      <c r="DF72" s="47"/>
      <c r="DG72" s="12">
        <f t="shared" si="34"/>
        <v>31431.4</v>
      </c>
      <c r="DH72" s="33">
        <f t="shared" si="35"/>
        <v>2619.2833333333333</v>
      </c>
      <c r="DI72" s="12">
        <f t="shared" si="36"/>
        <v>0</v>
      </c>
      <c r="DJ72" s="42">
        <v>0</v>
      </c>
      <c r="DK72" s="33">
        <f t="shared" si="37"/>
        <v>0</v>
      </c>
      <c r="DL72" s="47">
        <v>0</v>
      </c>
      <c r="DM72" s="47">
        <v>0</v>
      </c>
      <c r="DN72" s="33">
        <f t="shared" si="38"/>
        <v>0</v>
      </c>
      <c r="DO72" s="47"/>
      <c r="DP72" s="42">
        <v>0</v>
      </c>
      <c r="DQ72" s="33">
        <f t="shared" si="39"/>
        <v>0</v>
      </c>
      <c r="DR72" s="47">
        <v>0</v>
      </c>
      <c r="DS72" s="47">
        <v>0</v>
      </c>
      <c r="DT72" s="33">
        <f t="shared" si="40"/>
        <v>0</v>
      </c>
      <c r="DU72" s="47"/>
      <c r="DV72" s="42">
        <v>0</v>
      </c>
      <c r="DW72" s="33">
        <f t="shared" si="41"/>
        <v>0</v>
      </c>
      <c r="DX72" s="47">
        <v>0</v>
      </c>
      <c r="DY72" s="47">
        <v>1800</v>
      </c>
      <c r="DZ72" s="33">
        <f t="shared" si="42"/>
        <v>150</v>
      </c>
      <c r="EA72" s="47"/>
      <c r="EB72" s="47"/>
      <c r="EC72" s="12">
        <f t="shared" si="43"/>
        <v>1800</v>
      </c>
      <c r="ED72" s="33">
        <f t="shared" si="44"/>
        <v>150</v>
      </c>
      <c r="EE72" s="12"/>
      <c r="EF72" s="14">
        <f t="shared" si="66"/>
        <v>0</v>
      </c>
      <c r="EH72" s="14"/>
      <c r="EJ72" s="14"/>
      <c r="EK72" s="14"/>
      <c r="EM72" s="14"/>
    </row>
    <row r="73" spans="1:143" s="15" customFormat="1" ht="20.25" customHeight="1">
      <c r="A73" s="21">
        <v>64</v>
      </c>
      <c r="B73" s="75" t="s">
        <v>119</v>
      </c>
      <c r="C73" s="38">
        <v>3372.5</v>
      </c>
      <c r="D73" s="42"/>
      <c r="E73" s="25">
        <f t="shared" si="0"/>
        <v>15531.08</v>
      </c>
      <c r="F73" s="33">
        <f t="shared" si="45"/>
        <v>1294.2566666666667</v>
      </c>
      <c r="G73" s="12">
        <f t="shared" si="46"/>
        <v>0</v>
      </c>
      <c r="H73" s="12">
        <f t="shared" si="47"/>
        <v>0</v>
      </c>
      <c r="I73" s="12">
        <f t="shared" si="48"/>
        <v>0</v>
      </c>
      <c r="J73" s="12">
        <f t="shared" si="1"/>
        <v>3605.4</v>
      </c>
      <c r="K73" s="33">
        <f t="shared" si="2"/>
        <v>300.45</v>
      </c>
      <c r="L73" s="12">
        <f t="shared" si="49"/>
        <v>0</v>
      </c>
      <c r="M73" s="12">
        <f t="shared" si="50"/>
        <v>0</v>
      </c>
      <c r="N73" s="12">
        <f t="shared" si="51"/>
        <v>0</v>
      </c>
      <c r="O73" s="12">
        <f t="shared" si="3"/>
        <v>1854.9</v>
      </c>
      <c r="P73" s="33">
        <f t="shared" si="4"/>
        <v>154.57500000000002</v>
      </c>
      <c r="Q73" s="12">
        <f t="shared" si="5"/>
        <v>0</v>
      </c>
      <c r="R73" s="12">
        <f t="shared" si="52"/>
        <v>0</v>
      </c>
      <c r="S73" s="11">
        <f t="shared" si="53"/>
        <v>0</v>
      </c>
      <c r="T73" s="47">
        <v>0</v>
      </c>
      <c r="U73" s="33">
        <f t="shared" si="6"/>
        <v>0</v>
      </c>
      <c r="V73" s="47"/>
      <c r="W73" s="12" t="e">
        <f t="shared" si="54"/>
        <v>#DIV/0!</v>
      </c>
      <c r="X73" s="11" t="e">
        <f t="shared" si="55"/>
        <v>#DIV/0!</v>
      </c>
      <c r="Y73" s="47">
        <v>700.5</v>
      </c>
      <c r="Z73" s="33">
        <f t="shared" si="7"/>
        <v>58.375</v>
      </c>
      <c r="AA73" s="47"/>
      <c r="AB73" s="12">
        <f t="shared" si="56"/>
        <v>0</v>
      </c>
      <c r="AC73" s="11">
        <f t="shared" si="57"/>
        <v>0</v>
      </c>
      <c r="AD73" s="47">
        <v>1854.9</v>
      </c>
      <c r="AE73" s="33">
        <f t="shared" si="8"/>
        <v>154.57500000000002</v>
      </c>
      <c r="AF73" s="47"/>
      <c r="AG73" s="12">
        <f t="shared" si="58"/>
        <v>0</v>
      </c>
      <c r="AH73" s="11">
        <f t="shared" si="59"/>
        <v>0</v>
      </c>
      <c r="AI73" s="47">
        <v>0</v>
      </c>
      <c r="AJ73" s="33">
        <f t="shared" si="9"/>
        <v>0</v>
      </c>
      <c r="AK73" s="47"/>
      <c r="AL73" s="12" t="e">
        <f t="shared" si="60"/>
        <v>#DIV/0!</v>
      </c>
      <c r="AM73" s="11" t="e">
        <f t="shared" si="61"/>
        <v>#DIV/0!</v>
      </c>
      <c r="AN73" s="47"/>
      <c r="AO73" s="33">
        <f t="shared" si="10"/>
        <v>0</v>
      </c>
      <c r="AP73" s="47"/>
      <c r="AQ73" s="12" t="e">
        <f t="shared" si="62"/>
        <v>#DIV/0!</v>
      </c>
      <c r="AR73" s="11" t="e">
        <f t="shared" si="63"/>
        <v>#DIV/0!</v>
      </c>
      <c r="AS73" s="38">
        <v>0</v>
      </c>
      <c r="AT73" s="33">
        <f t="shared" si="11"/>
        <v>0</v>
      </c>
      <c r="AU73" s="47">
        <v>0</v>
      </c>
      <c r="AV73" s="38">
        <v>0</v>
      </c>
      <c r="AW73" s="33">
        <f t="shared" si="12"/>
        <v>0</v>
      </c>
      <c r="AX73" s="47"/>
      <c r="AY73" s="48">
        <v>11925.68</v>
      </c>
      <c r="AZ73" s="33">
        <f t="shared" si="13"/>
        <v>993.80666666666673</v>
      </c>
      <c r="BA73" s="47"/>
      <c r="BB73" s="38">
        <v>0</v>
      </c>
      <c r="BC73" s="33">
        <f t="shared" si="14"/>
        <v>0</v>
      </c>
      <c r="BD73" s="13"/>
      <c r="BE73" s="42">
        <v>0</v>
      </c>
      <c r="BF73" s="33">
        <f t="shared" si="15"/>
        <v>0</v>
      </c>
      <c r="BG73" s="47"/>
      <c r="BH73" s="38">
        <v>0</v>
      </c>
      <c r="BI73" s="33">
        <f t="shared" si="16"/>
        <v>0</v>
      </c>
      <c r="BJ73" s="47">
        <v>0</v>
      </c>
      <c r="BK73" s="38">
        <v>0</v>
      </c>
      <c r="BL73" s="33">
        <f t="shared" si="17"/>
        <v>0</v>
      </c>
      <c r="BM73" s="47">
        <v>0</v>
      </c>
      <c r="BN73" s="12">
        <f t="shared" si="18"/>
        <v>850</v>
      </c>
      <c r="BO73" s="33">
        <f t="shared" si="19"/>
        <v>70.833333333333329</v>
      </c>
      <c r="BP73" s="12">
        <f t="shared" si="20"/>
        <v>0</v>
      </c>
      <c r="BQ73" s="12">
        <f t="shared" si="64"/>
        <v>0</v>
      </c>
      <c r="BR73" s="11">
        <f t="shared" si="65"/>
        <v>0</v>
      </c>
      <c r="BS73" s="47">
        <v>480</v>
      </c>
      <c r="BT73" s="33">
        <f t="shared" si="21"/>
        <v>40</v>
      </c>
      <c r="BU73" s="47"/>
      <c r="BV73" s="47">
        <v>370</v>
      </c>
      <c r="BW73" s="33">
        <f t="shared" si="22"/>
        <v>30.833333333333332</v>
      </c>
      <c r="BX73" s="47"/>
      <c r="BY73" s="42">
        <v>0</v>
      </c>
      <c r="BZ73" s="33">
        <f t="shared" si="23"/>
        <v>0</v>
      </c>
      <c r="CA73" s="47"/>
      <c r="CB73" s="47">
        <v>0</v>
      </c>
      <c r="CC73" s="33">
        <f t="shared" si="24"/>
        <v>0</v>
      </c>
      <c r="CD73" s="47"/>
      <c r="CE73" s="11"/>
      <c r="CF73" s="33">
        <f t="shared" si="25"/>
        <v>0</v>
      </c>
      <c r="CG73" s="47">
        <v>0</v>
      </c>
      <c r="CH73" s="42">
        <v>0</v>
      </c>
      <c r="CI73" s="33">
        <f t="shared" si="26"/>
        <v>0</v>
      </c>
      <c r="CJ73" s="47"/>
      <c r="CK73" s="38">
        <v>0</v>
      </c>
      <c r="CL73" s="33">
        <f t="shared" si="27"/>
        <v>0</v>
      </c>
      <c r="CM73" s="47"/>
      <c r="CN73" s="47">
        <v>0</v>
      </c>
      <c r="CO73" s="33">
        <f t="shared" si="28"/>
        <v>0</v>
      </c>
      <c r="CP73" s="47"/>
      <c r="CQ73" s="47">
        <v>0</v>
      </c>
      <c r="CR73" s="33">
        <f t="shared" si="29"/>
        <v>0</v>
      </c>
      <c r="CS73" s="47"/>
      <c r="CT73" s="38">
        <v>0</v>
      </c>
      <c r="CU73" s="33">
        <f t="shared" si="30"/>
        <v>0</v>
      </c>
      <c r="CV73" s="47"/>
      <c r="CW73" s="42">
        <v>0</v>
      </c>
      <c r="CX73" s="33">
        <f t="shared" si="31"/>
        <v>0</v>
      </c>
      <c r="CY73" s="47"/>
      <c r="CZ73" s="42">
        <v>0</v>
      </c>
      <c r="DA73" s="33">
        <f t="shared" si="32"/>
        <v>0</v>
      </c>
      <c r="DB73" s="47"/>
      <c r="DC73" s="47">
        <v>200</v>
      </c>
      <c r="DD73" s="33">
        <f t="shared" si="33"/>
        <v>16.666666666666668</v>
      </c>
      <c r="DE73" s="47"/>
      <c r="DF73" s="47"/>
      <c r="DG73" s="12">
        <f t="shared" si="34"/>
        <v>15531.08</v>
      </c>
      <c r="DH73" s="33">
        <f t="shared" si="35"/>
        <v>1294.2566666666667</v>
      </c>
      <c r="DI73" s="12">
        <f t="shared" si="36"/>
        <v>0</v>
      </c>
      <c r="DJ73" s="42">
        <v>0</v>
      </c>
      <c r="DK73" s="33">
        <f t="shared" si="37"/>
        <v>0</v>
      </c>
      <c r="DL73" s="47">
        <v>0</v>
      </c>
      <c r="DM73" s="47">
        <v>0</v>
      </c>
      <c r="DN73" s="33">
        <f t="shared" si="38"/>
        <v>0</v>
      </c>
      <c r="DO73" s="47"/>
      <c r="DP73" s="42">
        <v>0</v>
      </c>
      <c r="DQ73" s="33">
        <f t="shared" si="39"/>
        <v>0</v>
      </c>
      <c r="DR73" s="47">
        <v>0</v>
      </c>
      <c r="DS73" s="47">
        <v>0</v>
      </c>
      <c r="DT73" s="33">
        <f t="shared" si="40"/>
        <v>0</v>
      </c>
      <c r="DU73" s="47"/>
      <c r="DV73" s="42">
        <v>0</v>
      </c>
      <c r="DW73" s="33">
        <f t="shared" si="41"/>
        <v>0</v>
      </c>
      <c r="DX73" s="47">
        <v>0</v>
      </c>
      <c r="DY73" s="47">
        <v>780</v>
      </c>
      <c r="DZ73" s="33">
        <f t="shared" si="42"/>
        <v>65</v>
      </c>
      <c r="EA73" s="47"/>
      <c r="EB73" s="47"/>
      <c r="EC73" s="12">
        <f t="shared" si="43"/>
        <v>780</v>
      </c>
      <c r="ED73" s="33">
        <f t="shared" si="44"/>
        <v>65</v>
      </c>
      <c r="EE73" s="12"/>
      <c r="EF73" s="14">
        <f t="shared" si="66"/>
        <v>0</v>
      </c>
      <c r="EH73" s="14"/>
      <c r="EJ73" s="14"/>
      <c r="EK73" s="14"/>
      <c r="EM73" s="14"/>
    </row>
    <row r="74" spans="1:143" s="15" customFormat="1" ht="20.25" customHeight="1">
      <c r="A74" s="21">
        <v>65</v>
      </c>
      <c r="B74" s="70" t="s">
        <v>120</v>
      </c>
      <c r="C74" s="38">
        <v>2757.2</v>
      </c>
      <c r="D74" s="42">
        <v>0</v>
      </c>
      <c r="E74" s="25">
        <f t="shared" ref="E74:E82" si="67">DG74+EC74-DY74</f>
        <v>15082.2</v>
      </c>
      <c r="F74" s="33">
        <f t="shared" si="45"/>
        <v>1256.8500000000001</v>
      </c>
      <c r="G74" s="12">
        <f t="shared" si="46"/>
        <v>0</v>
      </c>
      <c r="H74" s="12">
        <f t="shared" si="47"/>
        <v>0</v>
      </c>
      <c r="I74" s="12">
        <f t="shared" si="48"/>
        <v>0</v>
      </c>
      <c r="J74" s="12">
        <f t="shared" ref="J74:J81" si="68">T74+Y74+AD74+AI74+AN74+AS74+BK74+BS74+BV74+BY74+CB74+CE74+CK74+CN74+CT74+CW74+DC74</f>
        <v>2458.6</v>
      </c>
      <c r="K74" s="33">
        <f t="shared" ref="K74:K81" si="69">J74/12*1</f>
        <v>204.88333333333333</v>
      </c>
      <c r="L74" s="12">
        <f t="shared" si="49"/>
        <v>0</v>
      </c>
      <c r="M74" s="12">
        <f t="shared" si="50"/>
        <v>0</v>
      </c>
      <c r="N74" s="12">
        <f t="shared" si="51"/>
        <v>0</v>
      </c>
      <c r="O74" s="20">
        <f t="shared" ref="O74:O81" si="70">T74+AD74</f>
        <v>1363.2</v>
      </c>
      <c r="P74" s="33">
        <f t="shared" ref="P74:P81" si="71">O74/12*1</f>
        <v>113.60000000000001</v>
      </c>
      <c r="Q74" s="20">
        <f t="shared" ref="Q74:Q81" si="72">V74+AF74</f>
        <v>0</v>
      </c>
      <c r="R74" s="12">
        <f t="shared" si="52"/>
        <v>0</v>
      </c>
      <c r="S74" s="11">
        <f t="shared" si="53"/>
        <v>0</v>
      </c>
      <c r="T74" s="47">
        <v>0</v>
      </c>
      <c r="U74" s="33">
        <f t="shared" ref="U74:U81" si="73">T74/12*1</f>
        <v>0</v>
      </c>
      <c r="V74" s="47"/>
      <c r="W74" s="12" t="e">
        <f t="shared" si="54"/>
        <v>#DIV/0!</v>
      </c>
      <c r="X74" s="11" t="e">
        <f t="shared" si="55"/>
        <v>#DIV/0!</v>
      </c>
      <c r="Y74" s="47">
        <v>783.4</v>
      </c>
      <c r="Z74" s="33">
        <f t="shared" ref="Z74:Z81" si="74">Y74/12*1</f>
        <v>65.283333333333331</v>
      </c>
      <c r="AA74" s="47"/>
      <c r="AB74" s="12">
        <f t="shared" si="56"/>
        <v>0</v>
      </c>
      <c r="AC74" s="11">
        <f t="shared" si="57"/>
        <v>0</v>
      </c>
      <c r="AD74" s="47">
        <v>1363.2</v>
      </c>
      <c r="AE74" s="33">
        <f t="shared" ref="AE74:AE81" si="75">AD74/12*1</f>
        <v>113.60000000000001</v>
      </c>
      <c r="AF74" s="47"/>
      <c r="AG74" s="12">
        <f t="shared" si="58"/>
        <v>0</v>
      </c>
      <c r="AH74" s="11">
        <f t="shared" si="59"/>
        <v>0</v>
      </c>
      <c r="AI74" s="47">
        <v>12</v>
      </c>
      <c r="AJ74" s="33">
        <f t="shared" ref="AJ74:AJ81" si="76">AI74/12*1</f>
        <v>1</v>
      </c>
      <c r="AK74" s="47"/>
      <c r="AL74" s="12">
        <f t="shared" si="60"/>
        <v>0</v>
      </c>
      <c r="AM74" s="11">
        <f t="shared" si="61"/>
        <v>0</v>
      </c>
      <c r="AN74" s="47"/>
      <c r="AO74" s="33">
        <f t="shared" ref="AO74:AO81" si="77">AN74/12*1</f>
        <v>0</v>
      </c>
      <c r="AP74" s="47"/>
      <c r="AQ74" s="12" t="e">
        <f t="shared" si="62"/>
        <v>#DIV/0!</v>
      </c>
      <c r="AR74" s="11" t="e">
        <f t="shared" si="63"/>
        <v>#DIV/0!</v>
      </c>
      <c r="AS74" s="38">
        <v>0</v>
      </c>
      <c r="AT74" s="33">
        <f t="shared" ref="AT74:AT81" si="78">AS74/12*1</f>
        <v>0</v>
      </c>
      <c r="AU74" s="47">
        <v>0</v>
      </c>
      <c r="AV74" s="38">
        <v>0</v>
      </c>
      <c r="AW74" s="33">
        <f t="shared" ref="AW74:AW81" si="79">AV74/12*1</f>
        <v>0</v>
      </c>
      <c r="AX74" s="47"/>
      <c r="AY74" s="48">
        <v>12623.6</v>
      </c>
      <c r="AZ74" s="33">
        <f t="shared" ref="AZ74:AZ81" si="80">AY74/12*1</f>
        <v>1051.9666666666667</v>
      </c>
      <c r="BA74" s="47"/>
      <c r="BB74" s="38">
        <v>0</v>
      </c>
      <c r="BC74" s="33">
        <f t="shared" ref="BC74:BC81" si="81">BB74/12*1</f>
        <v>0</v>
      </c>
      <c r="BD74" s="23"/>
      <c r="BE74" s="42">
        <v>0</v>
      </c>
      <c r="BF74" s="33">
        <f t="shared" ref="BF74:BF81" si="82">BE74/12*1</f>
        <v>0</v>
      </c>
      <c r="BG74" s="47"/>
      <c r="BH74" s="38">
        <v>0</v>
      </c>
      <c r="BI74" s="33">
        <f t="shared" ref="BI74:BI81" si="83">BH74/12*1</f>
        <v>0</v>
      </c>
      <c r="BJ74" s="47">
        <v>0</v>
      </c>
      <c r="BK74" s="38">
        <v>0</v>
      </c>
      <c r="BL74" s="33">
        <f t="shared" ref="BL74:BL81" si="84">BK74/12*1</f>
        <v>0</v>
      </c>
      <c r="BM74" s="47">
        <v>0</v>
      </c>
      <c r="BN74" s="20">
        <f t="shared" ref="BN74:BN81" si="85">BS74+BV74+BY74+CB74</f>
        <v>300</v>
      </c>
      <c r="BO74" s="33">
        <f t="shared" ref="BO74:BO81" si="86">BN74/12*1</f>
        <v>25</v>
      </c>
      <c r="BP74" s="20">
        <f t="shared" ref="BP74:BP81" si="87">BU74+BX74+CA74+CD74</f>
        <v>0</v>
      </c>
      <c r="BQ74" s="12">
        <f t="shared" si="64"/>
        <v>0</v>
      </c>
      <c r="BR74" s="11">
        <f t="shared" si="65"/>
        <v>0</v>
      </c>
      <c r="BS74" s="47">
        <v>240</v>
      </c>
      <c r="BT74" s="33">
        <f t="shared" ref="BT74:BT81" si="88">BS74/12*1</f>
        <v>20</v>
      </c>
      <c r="BU74" s="47"/>
      <c r="BV74" s="47">
        <v>60</v>
      </c>
      <c r="BW74" s="33">
        <f t="shared" ref="BW74:BW81" si="89">BV74/12*1</f>
        <v>5</v>
      </c>
      <c r="BX74" s="47"/>
      <c r="BY74" s="42">
        <v>0</v>
      </c>
      <c r="BZ74" s="33">
        <f t="shared" ref="BZ74:BZ81" si="90">BY74/12*1</f>
        <v>0</v>
      </c>
      <c r="CA74" s="47"/>
      <c r="CB74" s="47">
        <v>0</v>
      </c>
      <c r="CC74" s="33">
        <f t="shared" ref="CC74:CC81" si="91">CB74/12*1</f>
        <v>0</v>
      </c>
      <c r="CD74" s="47"/>
      <c r="CE74" s="19"/>
      <c r="CF74" s="33">
        <f t="shared" ref="CF74:CF81" si="92">CE74/12*1</f>
        <v>0</v>
      </c>
      <c r="CG74" s="47">
        <v>0</v>
      </c>
      <c r="CH74" s="42">
        <v>0</v>
      </c>
      <c r="CI74" s="33">
        <f t="shared" ref="CI74:CI81" si="93">CH74/12*1</f>
        <v>0</v>
      </c>
      <c r="CJ74" s="47"/>
      <c r="CK74" s="38">
        <v>0</v>
      </c>
      <c r="CL74" s="33">
        <f t="shared" ref="CL74:CL81" si="94">CK74/12*1</f>
        <v>0</v>
      </c>
      <c r="CM74" s="47"/>
      <c r="CN74" s="47">
        <v>0</v>
      </c>
      <c r="CO74" s="33">
        <f t="shared" ref="CO74:CO81" si="95">CN74/12*1</f>
        <v>0</v>
      </c>
      <c r="CP74" s="47"/>
      <c r="CQ74" s="47">
        <v>0</v>
      </c>
      <c r="CR74" s="33">
        <f t="shared" ref="CR74:CR81" si="96">CQ74/12*1</f>
        <v>0</v>
      </c>
      <c r="CS74" s="47"/>
      <c r="CT74" s="38">
        <v>0</v>
      </c>
      <c r="CU74" s="33">
        <f t="shared" ref="CU74:CU81" si="97">CT74/12*1</f>
        <v>0</v>
      </c>
      <c r="CV74" s="47"/>
      <c r="CW74" s="42">
        <v>0</v>
      </c>
      <c r="CX74" s="33">
        <f t="shared" ref="CX74:CX81" si="98">CW74/12*1</f>
        <v>0</v>
      </c>
      <c r="CY74" s="47"/>
      <c r="CZ74" s="42">
        <v>0</v>
      </c>
      <c r="DA74" s="33">
        <f t="shared" ref="DA74:DA81" si="99">CZ74/12*1</f>
        <v>0</v>
      </c>
      <c r="DB74" s="47"/>
      <c r="DC74" s="47">
        <v>0</v>
      </c>
      <c r="DD74" s="33">
        <f t="shared" ref="DD74:DD81" si="100">DC74/12*1</f>
        <v>0</v>
      </c>
      <c r="DE74" s="47"/>
      <c r="DF74" s="47"/>
      <c r="DG74" s="20">
        <f t="shared" ref="DG74:DG81" si="101">T74+Y74+AD74+AI74+AN74+AS74+AV74+AY74+BB74+BE74+BH74+BK74+BS74+BV74+BY74+CB74+CE74+CH74+CK74+CN74+CT74+CW74+CZ74+DC74</f>
        <v>15082.2</v>
      </c>
      <c r="DH74" s="33">
        <f t="shared" ref="DH74:DH81" si="102">DG74/12*1</f>
        <v>1256.8500000000001</v>
      </c>
      <c r="DI74" s="20">
        <f t="shared" ref="DI74:DI82" si="103">V74+AA74+AF74+AK74+AP74+AU74+AX74+BA74+BD74+BG74+BJ74+BM74+BU74+BX74+CA74+CD74+CG74+CJ74+CM74+CP74+CV74+CY74+DB74+DE74+DF74</f>
        <v>0</v>
      </c>
      <c r="DJ74" s="42">
        <v>0</v>
      </c>
      <c r="DK74" s="33">
        <f t="shared" ref="DK74:DK81" si="104">DJ74/12*1</f>
        <v>0</v>
      </c>
      <c r="DL74" s="47">
        <v>0</v>
      </c>
      <c r="DM74" s="47">
        <v>0</v>
      </c>
      <c r="DN74" s="33">
        <f t="shared" ref="DN74:DN81" si="105">DM74/12*1</f>
        <v>0</v>
      </c>
      <c r="DO74" s="47"/>
      <c r="DP74" s="42">
        <v>0</v>
      </c>
      <c r="DQ74" s="33">
        <f t="shared" ref="DQ74:DQ81" si="106">DP74/12*1</f>
        <v>0</v>
      </c>
      <c r="DR74" s="47">
        <v>0</v>
      </c>
      <c r="DS74" s="47">
        <v>0</v>
      </c>
      <c r="DT74" s="33">
        <f t="shared" ref="DT74:DT81" si="107">DS74/12*1</f>
        <v>0</v>
      </c>
      <c r="DU74" s="47"/>
      <c r="DV74" s="42">
        <v>0</v>
      </c>
      <c r="DW74" s="33">
        <f t="shared" ref="DW74:DW81" si="108">DV74/12*1</f>
        <v>0</v>
      </c>
      <c r="DX74" s="47">
        <v>0</v>
      </c>
      <c r="DY74" s="47">
        <v>800</v>
      </c>
      <c r="DZ74" s="33">
        <f t="shared" ref="DZ74:DZ81" si="109">DY74/12*1</f>
        <v>66.666666666666671</v>
      </c>
      <c r="EA74" s="47"/>
      <c r="EB74" s="47"/>
      <c r="EC74" s="20">
        <f t="shared" ref="EC74:EC81" si="110">DJ74+DM74+DP74+DS74+DV74+DY74</f>
        <v>800</v>
      </c>
      <c r="ED74" s="33">
        <f t="shared" ref="ED74:ED81" si="111">EC74/12*1</f>
        <v>66.666666666666671</v>
      </c>
      <c r="EE74" s="12"/>
      <c r="EF74" s="14">
        <f t="shared" si="66"/>
        <v>0</v>
      </c>
      <c r="EH74" s="14"/>
      <c r="EJ74" s="14"/>
      <c r="EK74" s="14"/>
      <c r="EM74" s="14"/>
    </row>
    <row r="75" spans="1:143" s="15" customFormat="1" ht="20.25" customHeight="1">
      <c r="A75" s="21">
        <v>66</v>
      </c>
      <c r="B75" s="70" t="s">
        <v>121</v>
      </c>
      <c r="C75" s="42">
        <v>17148.099999999999</v>
      </c>
      <c r="D75" s="42"/>
      <c r="E75" s="25">
        <f t="shared" si="67"/>
        <v>10417.9</v>
      </c>
      <c r="F75" s="33">
        <f t="shared" ref="F75:F81" si="112">E75/12*1</f>
        <v>868.1583333333333</v>
      </c>
      <c r="G75" s="12">
        <f t="shared" ref="G75:G81" si="113">DI75+EE75-EA75</f>
        <v>0</v>
      </c>
      <c r="H75" s="12">
        <f t="shared" ref="H75:H82" si="114">G75/F75*100</f>
        <v>0</v>
      </c>
      <c r="I75" s="12">
        <f t="shared" ref="I75:I82" si="115">G75/E75*100</f>
        <v>0</v>
      </c>
      <c r="J75" s="12">
        <f t="shared" si="68"/>
        <v>3415.1</v>
      </c>
      <c r="K75" s="33">
        <f t="shared" si="69"/>
        <v>284.59166666666664</v>
      </c>
      <c r="L75" s="12">
        <f t="shared" ref="L75:L81" si="116">V75+AA75+AF75+AK75+AP75+AU75+BM75+BU75+BX75+CA75+CD75+CG75+CM75+CP75+CV75+CY75+DE75</f>
        <v>0</v>
      </c>
      <c r="M75" s="12">
        <f t="shared" ref="M75:M82" si="117">L75/K75*100</f>
        <v>0</v>
      </c>
      <c r="N75" s="12">
        <f t="shared" ref="N75:N82" si="118">L75/J75*100</f>
        <v>0</v>
      </c>
      <c r="O75" s="20">
        <f t="shared" si="70"/>
        <v>639.69999999999993</v>
      </c>
      <c r="P75" s="33">
        <f t="shared" si="71"/>
        <v>53.30833333333333</v>
      </c>
      <c r="Q75" s="20">
        <f t="shared" si="72"/>
        <v>0</v>
      </c>
      <c r="R75" s="12">
        <f t="shared" ref="R75:R82" si="119">Q75/P75*100</f>
        <v>0</v>
      </c>
      <c r="S75" s="11">
        <f t="shared" ref="S75:S82" si="120">Q75/O75*100</f>
        <v>0</v>
      </c>
      <c r="T75" s="47">
        <v>5.8</v>
      </c>
      <c r="U75" s="33">
        <f t="shared" si="73"/>
        <v>0.48333333333333334</v>
      </c>
      <c r="V75" s="47"/>
      <c r="W75" s="12">
        <f t="shared" ref="W75:W82" si="121">V75/U75*100</f>
        <v>0</v>
      </c>
      <c r="X75" s="11">
        <f t="shared" ref="X75:X82" si="122">V75/T75*100</f>
        <v>0</v>
      </c>
      <c r="Y75" s="47">
        <v>1355.4</v>
      </c>
      <c r="Z75" s="33">
        <f t="shared" si="74"/>
        <v>112.95</v>
      </c>
      <c r="AA75" s="47"/>
      <c r="AB75" s="12">
        <f t="shared" ref="AB75:AB82" si="123">AA75/Z75*100</f>
        <v>0</v>
      </c>
      <c r="AC75" s="11">
        <f t="shared" ref="AC75:AC82" si="124">AA75/Y75*100</f>
        <v>0</v>
      </c>
      <c r="AD75" s="47">
        <v>633.9</v>
      </c>
      <c r="AE75" s="33">
        <f t="shared" si="75"/>
        <v>52.824999999999996</v>
      </c>
      <c r="AF75" s="47"/>
      <c r="AG75" s="12">
        <f t="shared" ref="AG75:AG82" si="125">AF75/AE75*100</f>
        <v>0</v>
      </c>
      <c r="AH75" s="11">
        <f t="shared" ref="AH75:AH82" si="126">AF75/AD75*100</f>
        <v>0</v>
      </c>
      <c r="AI75" s="47">
        <v>20</v>
      </c>
      <c r="AJ75" s="33">
        <f t="shared" si="76"/>
        <v>1.6666666666666667</v>
      </c>
      <c r="AK75" s="47"/>
      <c r="AL75" s="12">
        <f t="shared" ref="AL75:AL82" si="127">AK75/AJ75*100</f>
        <v>0</v>
      </c>
      <c r="AM75" s="11">
        <f t="shared" ref="AM75:AM82" si="128">AK75/AI75*100</f>
        <v>0</v>
      </c>
      <c r="AN75" s="47"/>
      <c r="AO75" s="33">
        <f t="shared" si="77"/>
        <v>0</v>
      </c>
      <c r="AP75" s="47"/>
      <c r="AQ75" s="12" t="e">
        <f t="shared" ref="AQ75:AQ82" si="129">AP75/AO75*100</f>
        <v>#DIV/0!</v>
      </c>
      <c r="AR75" s="11" t="e">
        <f t="shared" ref="AR75:AR82" si="130">AP75/AN75*100</f>
        <v>#DIV/0!</v>
      </c>
      <c r="AS75" s="38">
        <v>0</v>
      </c>
      <c r="AT75" s="33">
        <f t="shared" si="78"/>
        <v>0</v>
      </c>
      <c r="AU75" s="47">
        <v>0</v>
      </c>
      <c r="AV75" s="38">
        <v>0</v>
      </c>
      <c r="AW75" s="33">
        <f t="shared" si="79"/>
        <v>0</v>
      </c>
      <c r="AX75" s="47"/>
      <c r="AY75" s="48">
        <v>7002.8</v>
      </c>
      <c r="AZ75" s="33">
        <f t="shared" si="80"/>
        <v>583.56666666666672</v>
      </c>
      <c r="BA75" s="47"/>
      <c r="BB75" s="38">
        <v>0</v>
      </c>
      <c r="BC75" s="33">
        <f t="shared" si="81"/>
        <v>0</v>
      </c>
      <c r="BD75" s="23"/>
      <c r="BE75" s="42">
        <v>0</v>
      </c>
      <c r="BF75" s="33">
        <f t="shared" si="82"/>
        <v>0</v>
      </c>
      <c r="BG75" s="47"/>
      <c r="BH75" s="38">
        <v>0</v>
      </c>
      <c r="BI75" s="33">
        <f t="shared" si="83"/>
        <v>0</v>
      </c>
      <c r="BJ75" s="47">
        <v>0</v>
      </c>
      <c r="BK75" s="38">
        <v>0</v>
      </c>
      <c r="BL75" s="33">
        <f t="shared" si="84"/>
        <v>0</v>
      </c>
      <c r="BM75" s="47">
        <v>0</v>
      </c>
      <c r="BN75" s="20">
        <f t="shared" si="85"/>
        <v>700</v>
      </c>
      <c r="BO75" s="33">
        <f t="shared" si="86"/>
        <v>58.333333333333336</v>
      </c>
      <c r="BP75" s="20">
        <f t="shared" si="87"/>
        <v>0</v>
      </c>
      <c r="BQ75" s="12">
        <f t="shared" ref="BQ75:BQ82" si="131">BP75/BO75*100</f>
        <v>0</v>
      </c>
      <c r="BR75" s="11">
        <f t="shared" ref="BR75:BR82" si="132">BP75/BN75*100</f>
        <v>0</v>
      </c>
      <c r="BS75" s="47">
        <v>700</v>
      </c>
      <c r="BT75" s="33">
        <f t="shared" si="88"/>
        <v>58.333333333333336</v>
      </c>
      <c r="BU75" s="47"/>
      <c r="BV75" s="47">
        <v>0</v>
      </c>
      <c r="BW75" s="33">
        <f t="shared" si="89"/>
        <v>0</v>
      </c>
      <c r="BX75" s="47"/>
      <c r="BY75" s="42">
        <v>0</v>
      </c>
      <c r="BZ75" s="33">
        <f t="shared" si="90"/>
        <v>0</v>
      </c>
      <c r="CA75" s="47"/>
      <c r="CB75" s="47">
        <v>0</v>
      </c>
      <c r="CC75" s="33">
        <f t="shared" si="91"/>
        <v>0</v>
      </c>
      <c r="CD75" s="47"/>
      <c r="CE75" s="19"/>
      <c r="CF75" s="33">
        <f t="shared" si="92"/>
        <v>0</v>
      </c>
      <c r="CG75" s="47">
        <v>0</v>
      </c>
      <c r="CH75" s="42">
        <v>0</v>
      </c>
      <c r="CI75" s="33">
        <f t="shared" si="93"/>
        <v>0</v>
      </c>
      <c r="CJ75" s="47"/>
      <c r="CK75" s="38">
        <v>0</v>
      </c>
      <c r="CL75" s="33">
        <f t="shared" si="94"/>
        <v>0</v>
      </c>
      <c r="CM75" s="47"/>
      <c r="CN75" s="47">
        <v>0</v>
      </c>
      <c r="CO75" s="33">
        <f t="shared" si="95"/>
        <v>0</v>
      </c>
      <c r="CP75" s="47"/>
      <c r="CQ75" s="47">
        <v>0</v>
      </c>
      <c r="CR75" s="33">
        <f t="shared" si="96"/>
        <v>0</v>
      </c>
      <c r="CS75" s="47"/>
      <c r="CT75" s="38">
        <v>0</v>
      </c>
      <c r="CU75" s="33">
        <f t="shared" si="97"/>
        <v>0</v>
      </c>
      <c r="CV75" s="47"/>
      <c r="CW75" s="42">
        <v>0</v>
      </c>
      <c r="CX75" s="33">
        <f t="shared" si="98"/>
        <v>0</v>
      </c>
      <c r="CY75" s="47"/>
      <c r="CZ75" s="42">
        <v>0</v>
      </c>
      <c r="DA75" s="33">
        <f t="shared" si="99"/>
        <v>0</v>
      </c>
      <c r="DB75" s="47"/>
      <c r="DC75" s="47">
        <v>700</v>
      </c>
      <c r="DD75" s="33">
        <f t="shared" si="100"/>
        <v>58.333333333333336</v>
      </c>
      <c r="DE75" s="47"/>
      <c r="DF75" s="47"/>
      <c r="DG75" s="20">
        <f t="shared" si="101"/>
        <v>10417.9</v>
      </c>
      <c r="DH75" s="33">
        <f t="shared" si="102"/>
        <v>868.1583333333333</v>
      </c>
      <c r="DI75" s="20">
        <f t="shared" si="103"/>
        <v>0</v>
      </c>
      <c r="DJ75" s="42">
        <v>0</v>
      </c>
      <c r="DK75" s="33">
        <f t="shared" si="104"/>
        <v>0</v>
      </c>
      <c r="DL75" s="47">
        <v>0</v>
      </c>
      <c r="DM75" s="47">
        <v>0</v>
      </c>
      <c r="DN75" s="33">
        <f t="shared" si="105"/>
        <v>0</v>
      </c>
      <c r="DO75" s="47"/>
      <c r="DP75" s="42">
        <v>0</v>
      </c>
      <c r="DQ75" s="33">
        <f t="shared" si="106"/>
        <v>0</v>
      </c>
      <c r="DR75" s="47">
        <v>0</v>
      </c>
      <c r="DS75" s="47">
        <v>0</v>
      </c>
      <c r="DT75" s="33">
        <f t="shared" si="107"/>
        <v>0</v>
      </c>
      <c r="DU75" s="47"/>
      <c r="DV75" s="42">
        <v>0</v>
      </c>
      <c r="DW75" s="33">
        <f t="shared" si="108"/>
        <v>0</v>
      </c>
      <c r="DX75" s="47">
        <v>0</v>
      </c>
      <c r="DY75" s="47">
        <v>540</v>
      </c>
      <c r="DZ75" s="33">
        <f t="shared" si="109"/>
        <v>45</v>
      </c>
      <c r="EA75" s="47"/>
      <c r="EB75" s="47"/>
      <c r="EC75" s="20">
        <f t="shared" si="110"/>
        <v>540</v>
      </c>
      <c r="ED75" s="33">
        <f t="shared" si="111"/>
        <v>45</v>
      </c>
      <c r="EE75" s="12"/>
      <c r="EF75" s="14">
        <f t="shared" si="66"/>
        <v>0</v>
      </c>
      <c r="EH75" s="14"/>
      <c r="EJ75" s="14"/>
      <c r="EK75" s="14"/>
      <c r="EM75" s="14"/>
    </row>
    <row r="76" spans="1:143" s="15" customFormat="1" ht="20.25" customHeight="1">
      <c r="A76" s="21">
        <v>67</v>
      </c>
      <c r="B76" s="70" t="s">
        <v>122</v>
      </c>
      <c r="C76" s="38">
        <v>1831.1</v>
      </c>
      <c r="D76" s="42"/>
      <c r="E76" s="25">
        <f t="shared" si="67"/>
        <v>5480.5</v>
      </c>
      <c r="F76" s="33">
        <f t="shared" si="112"/>
        <v>456.70833333333331</v>
      </c>
      <c r="G76" s="12">
        <f t="shared" si="113"/>
        <v>0</v>
      </c>
      <c r="H76" s="12">
        <f t="shared" si="114"/>
        <v>0</v>
      </c>
      <c r="I76" s="12">
        <f t="shared" si="115"/>
        <v>0</v>
      </c>
      <c r="J76" s="12">
        <f t="shared" si="68"/>
        <v>1980.5</v>
      </c>
      <c r="K76" s="33">
        <f t="shared" si="69"/>
        <v>165.04166666666666</v>
      </c>
      <c r="L76" s="12">
        <f t="shared" si="116"/>
        <v>0</v>
      </c>
      <c r="M76" s="12">
        <f t="shared" si="117"/>
        <v>0</v>
      </c>
      <c r="N76" s="12">
        <f t="shared" si="118"/>
        <v>0</v>
      </c>
      <c r="O76" s="20">
        <f t="shared" si="70"/>
        <v>393.5</v>
      </c>
      <c r="P76" s="33">
        <f t="shared" si="71"/>
        <v>32.791666666666664</v>
      </c>
      <c r="Q76" s="20">
        <f t="shared" si="72"/>
        <v>0</v>
      </c>
      <c r="R76" s="12">
        <f t="shared" si="119"/>
        <v>0</v>
      </c>
      <c r="S76" s="11">
        <f t="shared" si="120"/>
        <v>0</v>
      </c>
      <c r="T76" s="47">
        <v>4.5</v>
      </c>
      <c r="U76" s="33">
        <f t="shared" si="73"/>
        <v>0.375</v>
      </c>
      <c r="V76" s="47"/>
      <c r="W76" s="12">
        <f t="shared" si="121"/>
        <v>0</v>
      </c>
      <c r="X76" s="11">
        <f t="shared" si="122"/>
        <v>0</v>
      </c>
      <c r="Y76" s="47">
        <v>1337</v>
      </c>
      <c r="Z76" s="33">
        <f t="shared" si="74"/>
        <v>111.41666666666667</v>
      </c>
      <c r="AA76" s="47"/>
      <c r="AB76" s="12">
        <f t="shared" si="123"/>
        <v>0</v>
      </c>
      <c r="AC76" s="11">
        <f t="shared" si="124"/>
        <v>0</v>
      </c>
      <c r="AD76" s="47">
        <v>389</v>
      </c>
      <c r="AE76" s="33">
        <f t="shared" si="75"/>
        <v>32.416666666666664</v>
      </c>
      <c r="AF76" s="47"/>
      <c r="AG76" s="12">
        <f t="shared" si="125"/>
        <v>0</v>
      </c>
      <c r="AH76" s="11">
        <f t="shared" si="126"/>
        <v>0</v>
      </c>
      <c r="AI76" s="47">
        <v>0</v>
      </c>
      <c r="AJ76" s="33">
        <f t="shared" si="76"/>
        <v>0</v>
      </c>
      <c r="AK76" s="47"/>
      <c r="AL76" s="12" t="e">
        <f t="shared" si="127"/>
        <v>#DIV/0!</v>
      </c>
      <c r="AM76" s="11" t="e">
        <f t="shared" si="128"/>
        <v>#DIV/0!</v>
      </c>
      <c r="AN76" s="47"/>
      <c r="AO76" s="33">
        <f t="shared" si="77"/>
        <v>0</v>
      </c>
      <c r="AP76" s="47"/>
      <c r="AQ76" s="12" t="e">
        <f t="shared" si="129"/>
        <v>#DIV/0!</v>
      </c>
      <c r="AR76" s="11" t="e">
        <f t="shared" si="130"/>
        <v>#DIV/0!</v>
      </c>
      <c r="AS76" s="38">
        <v>0</v>
      </c>
      <c r="AT76" s="33">
        <f t="shared" si="78"/>
        <v>0</v>
      </c>
      <c r="AU76" s="47">
        <v>0</v>
      </c>
      <c r="AV76" s="38">
        <v>0</v>
      </c>
      <c r="AW76" s="33">
        <f t="shared" si="79"/>
        <v>0</v>
      </c>
      <c r="AX76" s="47"/>
      <c r="AY76" s="48">
        <v>3500</v>
      </c>
      <c r="AZ76" s="33">
        <f t="shared" si="80"/>
        <v>291.66666666666669</v>
      </c>
      <c r="BA76" s="47"/>
      <c r="BB76" s="38">
        <v>0</v>
      </c>
      <c r="BC76" s="33">
        <f t="shared" si="81"/>
        <v>0</v>
      </c>
      <c r="BD76" s="23"/>
      <c r="BE76" s="42">
        <v>0</v>
      </c>
      <c r="BF76" s="33">
        <f t="shared" si="82"/>
        <v>0</v>
      </c>
      <c r="BG76" s="47"/>
      <c r="BH76" s="38">
        <v>0</v>
      </c>
      <c r="BI76" s="33">
        <f t="shared" si="83"/>
        <v>0</v>
      </c>
      <c r="BJ76" s="47">
        <v>0</v>
      </c>
      <c r="BK76" s="38">
        <v>0</v>
      </c>
      <c r="BL76" s="33">
        <f t="shared" si="84"/>
        <v>0</v>
      </c>
      <c r="BM76" s="47">
        <v>0</v>
      </c>
      <c r="BN76" s="20">
        <f t="shared" si="85"/>
        <v>250</v>
      </c>
      <c r="BO76" s="33">
        <f t="shared" si="86"/>
        <v>20.833333333333332</v>
      </c>
      <c r="BP76" s="20">
        <f t="shared" si="87"/>
        <v>0</v>
      </c>
      <c r="BQ76" s="12">
        <f t="shared" si="131"/>
        <v>0</v>
      </c>
      <c r="BR76" s="11">
        <f t="shared" si="132"/>
        <v>0</v>
      </c>
      <c r="BS76" s="47">
        <v>250</v>
      </c>
      <c r="BT76" s="33">
        <f t="shared" si="88"/>
        <v>20.833333333333332</v>
      </c>
      <c r="BU76" s="47"/>
      <c r="BV76" s="47">
        <v>0</v>
      </c>
      <c r="BW76" s="33">
        <f t="shared" si="89"/>
        <v>0</v>
      </c>
      <c r="BX76" s="47"/>
      <c r="BY76" s="42">
        <v>0</v>
      </c>
      <c r="BZ76" s="33">
        <f t="shared" si="90"/>
        <v>0</v>
      </c>
      <c r="CA76" s="47"/>
      <c r="CB76" s="47">
        <v>0</v>
      </c>
      <c r="CC76" s="33">
        <f t="shared" si="91"/>
        <v>0</v>
      </c>
      <c r="CD76" s="47"/>
      <c r="CE76" s="19"/>
      <c r="CF76" s="33">
        <f t="shared" si="92"/>
        <v>0</v>
      </c>
      <c r="CG76" s="47">
        <v>0</v>
      </c>
      <c r="CH76" s="42">
        <v>0</v>
      </c>
      <c r="CI76" s="33">
        <f t="shared" si="93"/>
        <v>0</v>
      </c>
      <c r="CJ76" s="47"/>
      <c r="CK76" s="38">
        <v>0</v>
      </c>
      <c r="CL76" s="33">
        <f t="shared" si="94"/>
        <v>0</v>
      </c>
      <c r="CM76" s="47"/>
      <c r="CN76" s="47">
        <v>0</v>
      </c>
      <c r="CO76" s="33">
        <f t="shared" si="95"/>
        <v>0</v>
      </c>
      <c r="CP76" s="47"/>
      <c r="CQ76" s="47">
        <v>0</v>
      </c>
      <c r="CR76" s="33">
        <f t="shared" si="96"/>
        <v>0</v>
      </c>
      <c r="CS76" s="47"/>
      <c r="CT76" s="38">
        <v>0</v>
      </c>
      <c r="CU76" s="33">
        <f t="shared" si="97"/>
        <v>0</v>
      </c>
      <c r="CV76" s="47"/>
      <c r="CW76" s="42">
        <v>0</v>
      </c>
      <c r="CX76" s="33">
        <f t="shared" si="98"/>
        <v>0</v>
      </c>
      <c r="CY76" s="47"/>
      <c r="CZ76" s="42">
        <v>0</v>
      </c>
      <c r="DA76" s="33">
        <f t="shared" si="99"/>
        <v>0</v>
      </c>
      <c r="DB76" s="47"/>
      <c r="DC76" s="47">
        <v>0</v>
      </c>
      <c r="DD76" s="33">
        <f t="shared" si="100"/>
        <v>0</v>
      </c>
      <c r="DE76" s="47"/>
      <c r="DF76" s="47"/>
      <c r="DG76" s="20">
        <f t="shared" si="101"/>
        <v>5480.5</v>
      </c>
      <c r="DH76" s="33">
        <f t="shared" si="102"/>
        <v>456.70833333333331</v>
      </c>
      <c r="DI76" s="20">
        <f t="shared" si="103"/>
        <v>0</v>
      </c>
      <c r="DJ76" s="42">
        <v>0</v>
      </c>
      <c r="DK76" s="33">
        <f t="shared" si="104"/>
        <v>0</v>
      </c>
      <c r="DL76" s="47">
        <v>0</v>
      </c>
      <c r="DM76" s="47">
        <v>0</v>
      </c>
      <c r="DN76" s="33">
        <f t="shared" si="105"/>
        <v>0</v>
      </c>
      <c r="DO76" s="47"/>
      <c r="DP76" s="42">
        <v>0</v>
      </c>
      <c r="DQ76" s="33">
        <f t="shared" si="106"/>
        <v>0</v>
      </c>
      <c r="DR76" s="47">
        <v>0</v>
      </c>
      <c r="DS76" s="47">
        <v>0</v>
      </c>
      <c r="DT76" s="33">
        <f t="shared" si="107"/>
        <v>0</v>
      </c>
      <c r="DU76" s="47"/>
      <c r="DV76" s="42">
        <v>0</v>
      </c>
      <c r="DW76" s="33">
        <f t="shared" si="108"/>
        <v>0</v>
      </c>
      <c r="DX76" s="47">
        <v>0</v>
      </c>
      <c r="DY76" s="47">
        <v>275</v>
      </c>
      <c r="DZ76" s="33">
        <f t="shared" si="109"/>
        <v>22.916666666666668</v>
      </c>
      <c r="EA76" s="47"/>
      <c r="EB76" s="47"/>
      <c r="EC76" s="20">
        <f t="shared" si="110"/>
        <v>275</v>
      </c>
      <c r="ED76" s="33">
        <f t="shared" si="111"/>
        <v>22.916666666666668</v>
      </c>
      <c r="EE76" s="12"/>
      <c r="EF76" s="14">
        <f t="shared" ref="EF76:EF81" si="133">DY76-EC76</f>
        <v>0</v>
      </c>
      <c r="EH76" s="14"/>
      <c r="EJ76" s="14"/>
      <c r="EK76" s="14"/>
      <c r="EM76" s="14"/>
    </row>
    <row r="77" spans="1:143" s="15" customFormat="1" ht="20.25" customHeight="1">
      <c r="A77" s="21">
        <v>68</v>
      </c>
      <c r="B77" s="70" t="s">
        <v>123</v>
      </c>
      <c r="C77" s="38">
        <v>50</v>
      </c>
      <c r="D77" s="42"/>
      <c r="E77" s="25">
        <f t="shared" si="67"/>
        <v>8781.4</v>
      </c>
      <c r="F77" s="33">
        <f t="shared" si="112"/>
        <v>731.7833333333333</v>
      </c>
      <c r="G77" s="12">
        <f t="shared" si="113"/>
        <v>0</v>
      </c>
      <c r="H77" s="12">
        <f t="shared" si="114"/>
        <v>0</v>
      </c>
      <c r="I77" s="12">
        <f t="shared" si="115"/>
        <v>0</v>
      </c>
      <c r="J77" s="12">
        <f t="shared" si="68"/>
        <v>2899</v>
      </c>
      <c r="K77" s="33">
        <f t="shared" si="69"/>
        <v>241.58333333333334</v>
      </c>
      <c r="L77" s="12">
        <f t="shared" si="116"/>
        <v>0</v>
      </c>
      <c r="M77" s="12">
        <f t="shared" si="117"/>
        <v>0</v>
      </c>
      <c r="N77" s="12">
        <f t="shared" si="118"/>
        <v>0</v>
      </c>
      <c r="O77" s="20">
        <f t="shared" si="70"/>
        <v>1388.7</v>
      </c>
      <c r="P77" s="33">
        <f t="shared" si="71"/>
        <v>115.72500000000001</v>
      </c>
      <c r="Q77" s="20">
        <f t="shared" si="72"/>
        <v>0</v>
      </c>
      <c r="R77" s="12">
        <f t="shared" si="119"/>
        <v>0</v>
      </c>
      <c r="S77" s="11">
        <f t="shared" si="120"/>
        <v>0</v>
      </c>
      <c r="T77" s="47">
        <v>4.8</v>
      </c>
      <c r="U77" s="33">
        <f t="shared" si="73"/>
        <v>0.39999999999999997</v>
      </c>
      <c r="V77" s="47"/>
      <c r="W77" s="12">
        <f t="shared" si="121"/>
        <v>0</v>
      </c>
      <c r="X77" s="11">
        <f t="shared" si="122"/>
        <v>0</v>
      </c>
      <c r="Y77" s="47">
        <v>1260.3</v>
      </c>
      <c r="Z77" s="33">
        <f t="shared" si="74"/>
        <v>105.02499999999999</v>
      </c>
      <c r="AA77" s="47"/>
      <c r="AB77" s="12">
        <f t="shared" si="123"/>
        <v>0</v>
      </c>
      <c r="AC77" s="11">
        <f t="shared" si="124"/>
        <v>0</v>
      </c>
      <c r="AD77" s="47">
        <v>1383.9</v>
      </c>
      <c r="AE77" s="33">
        <f t="shared" si="75"/>
        <v>115.325</v>
      </c>
      <c r="AF77" s="47"/>
      <c r="AG77" s="12">
        <f t="shared" si="125"/>
        <v>0</v>
      </c>
      <c r="AH77" s="11">
        <f t="shared" si="126"/>
        <v>0</v>
      </c>
      <c r="AI77" s="47">
        <v>0</v>
      </c>
      <c r="AJ77" s="33">
        <f t="shared" si="76"/>
        <v>0</v>
      </c>
      <c r="AK77" s="47"/>
      <c r="AL77" s="12" t="e">
        <f t="shared" si="127"/>
        <v>#DIV/0!</v>
      </c>
      <c r="AM77" s="11" t="e">
        <f t="shared" si="128"/>
        <v>#DIV/0!</v>
      </c>
      <c r="AN77" s="47"/>
      <c r="AO77" s="33">
        <f t="shared" si="77"/>
        <v>0</v>
      </c>
      <c r="AP77" s="47"/>
      <c r="AQ77" s="12" t="e">
        <f t="shared" si="129"/>
        <v>#DIV/0!</v>
      </c>
      <c r="AR77" s="11" t="e">
        <f t="shared" si="130"/>
        <v>#DIV/0!</v>
      </c>
      <c r="AS77" s="38">
        <v>0</v>
      </c>
      <c r="AT77" s="33">
        <f t="shared" si="78"/>
        <v>0</v>
      </c>
      <c r="AU77" s="47">
        <v>0</v>
      </c>
      <c r="AV77" s="38">
        <v>0</v>
      </c>
      <c r="AW77" s="33">
        <f t="shared" si="79"/>
        <v>0</v>
      </c>
      <c r="AX77" s="47"/>
      <c r="AY77" s="48">
        <v>5882.4</v>
      </c>
      <c r="AZ77" s="33">
        <f t="shared" si="80"/>
        <v>490.2</v>
      </c>
      <c r="BA77" s="47"/>
      <c r="BB77" s="38">
        <v>0</v>
      </c>
      <c r="BC77" s="33">
        <f t="shared" si="81"/>
        <v>0</v>
      </c>
      <c r="BD77" s="23"/>
      <c r="BE77" s="42">
        <v>0</v>
      </c>
      <c r="BF77" s="33">
        <f t="shared" si="82"/>
        <v>0</v>
      </c>
      <c r="BG77" s="47"/>
      <c r="BH77" s="38">
        <v>0</v>
      </c>
      <c r="BI77" s="33">
        <f t="shared" si="83"/>
        <v>0</v>
      </c>
      <c r="BJ77" s="47">
        <v>0</v>
      </c>
      <c r="BK77" s="38">
        <v>0</v>
      </c>
      <c r="BL77" s="33">
        <f t="shared" si="84"/>
        <v>0</v>
      </c>
      <c r="BM77" s="47">
        <v>0</v>
      </c>
      <c r="BN77" s="20">
        <f t="shared" si="85"/>
        <v>250</v>
      </c>
      <c r="BO77" s="33">
        <f t="shared" si="86"/>
        <v>20.833333333333332</v>
      </c>
      <c r="BP77" s="20">
        <f t="shared" si="87"/>
        <v>0</v>
      </c>
      <c r="BQ77" s="12">
        <f t="shared" si="131"/>
        <v>0</v>
      </c>
      <c r="BR77" s="11">
        <f t="shared" si="132"/>
        <v>0</v>
      </c>
      <c r="BS77" s="47">
        <v>250</v>
      </c>
      <c r="BT77" s="33">
        <f t="shared" si="88"/>
        <v>20.833333333333332</v>
      </c>
      <c r="BU77" s="47"/>
      <c r="BV77" s="47">
        <v>0</v>
      </c>
      <c r="BW77" s="33">
        <f t="shared" si="89"/>
        <v>0</v>
      </c>
      <c r="BX77" s="47"/>
      <c r="BY77" s="42">
        <v>0</v>
      </c>
      <c r="BZ77" s="33">
        <f t="shared" si="90"/>
        <v>0</v>
      </c>
      <c r="CA77" s="47"/>
      <c r="CB77" s="47">
        <v>0</v>
      </c>
      <c r="CC77" s="33">
        <f t="shared" si="91"/>
        <v>0</v>
      </c>
      <c r="CD77" s="47"/>
      <c r="CE77" s="19"/>
      <c r="CF77" s="33">
        <f t="shared" si="92"/>
        <v>0</v>
      </c>
      <c r="CG77" s="47">
        <v>0</v>
      </c>
      <c r="CH77" s="42">
        <v>0</v>
      </c>
      <c r="CI77" s="33">
        <f t="shared" si="93"/>
        <v>0</v>
      </c>
      <c r="CJ77" s="47"/>
      <c r="CK77" s="38">
        <v>0</v>
      </c>
      <c r="CL77" s="33">
        <f t="shared" si="94"/>
        <v>0</v>
      </c>
      <c r="CM77" s="47"/>
      <c r="CN77" s="47">
        <v>0</v>
      </c>
      <c r="CO77" s="33">
        <f t="shared" si="95"/>
        <v>0</v>
      </c>
      <c r="CP77" s="47"/>
      <c r="CQ77" s="47">
        <v>0</v>
      </c>
      <c r="CR77" s="33">
        <f t="shared" si="96"/>
        <v>0</v>
      </c>
      <c r="CS77" s="47"/>
      <c r="CT77" s="38">
        <v>0</v>
      </c>
      <c r="CU77" s="33">
        <f t="shared" si="97"/>
        <v>0</v>
      </c>
      <c r="CV77" s="47"/>
      <c r="CW77" s="42">
        <v>0</v>
      </c>
      <c r="CX77" s="33">
        <f t="shared" si="98"/>
        <v>0</v>
      </c>
      <c r="CY77" s="47"/>
      <c r="CZ77" s="42">
        <v>0</v>
      </c>
      <c r="DA77" s="33">
        <f t="shared" si="99"/>
        <v>0</v>
      </c>
      <c r="DB77" s="47"/>
      <c r="DC77" s="47">
        <v>0</v>
      </c>
      <c r="DD77" s="33">
        <f t="shared" si="100"/>
        <v>0</v>
      </c>
      <c r="DE77" s="47"/>
      <c r="DF77" s="47"/>
      <c r="DG77" s="20">
        <f t="shared" si="101"/>
        <v>8781.4</v>
      </c>
      <c r="DH77" s="33">
        <f t="shared" si="102"/>
        <v>731.7833333333333</v>
      </c>
      <c r="DI77" s="20">
        <f t="shared" si="103"/>
        <v>0</v>
      </c>
      <c r="DJ77" s="42">
        <v>0</v>
      </c>
      <c r="DK77" s="33">
        <f t="shared" si="104"/>
        <v>0</v>
      </c>
      <c r="DL77" s="47">
        <v>0</v>
      </c>
      <c r="DM77" s="47">
        <v>0</v>
      </c>
      <c r="DN77" s="33">
        <f t="shared" si="105"/>
        <v>0</v>
      </c>
      <c r="DO77" s="47"/>
      <c r="DP77" s="42">
        <v>0</v>
      </c>
      <c r="DQ77" s="33">
        <f t="shared" si="106"/>
        <v>0</v>
      </c>
      <c r="DR77" s="47">
        <v>0</v>
      </c>
      <c r="DS77" s="47">
        <v>0</v>
      </c>
      <c r="DT77" s="33">
        <f t="shared" si="107"/>
        <v>0</v>
      </c>
      <c r="DU77" s="47"/>
      <c r="DV77" s="42">
        <v>0</v>
      </c>
      <c r="DW77" s="33">
        <f t="shared" si="108"/>
        <v>0</v>
      </c>
      <c r="DX77" s="47">
        <v>0</v>
      </c>
      <c r="DY77" s="47">
        <v>500</v>
      </c>
      <c r="DZ77" s="33">
        <f t="shared" si="109"/>
        <v>41.666666666666664</v>
      </c>
      <c r="EA77" s="47"/>
      <c r="EB77" s="47"/>
      <c r="EC77" s="20">
        <f t="shared" si="110"/>
        <v>500</v>
      </c>
      <c r="ED77" s="33">
        <f t="shared" si="111"/>
        <v>41.666666666666664</v>
      </c>
      <c r="EE77" s="12"/>
      <c r="EF77" s="14">
        <f t="shared" si="133"/>
        <v>0</v>
      </c>
      <c r="EH77" s="14"/>
      <c r="EJ77" s="14"/>
      <c r="EK77" s="14"/>
      <c r="EM77" s="14"/>
    </row>
    <row r="78" spans="1:143" s="15" customFormat="1" ht="20.25" customHeight="1">
      <c r="A78" s="21">
        <v>69</v>
      </c>
      <c r="B78" s="70" t="s">
        <v>124</v>
      </c>
      <c r="C78" s="38">
        <v>7314.7</v>
      </c>
      <c r="D78" s="42"/>
      <c r="E78" s="25">
        <f t="shared" si="67"/>
        <v>30697.27</v>
      </c>
      <c r="F78" s="33">
        <f t="shared" si="112"/>
        <v>2558.1058333333335</v>
      </c>
      <c r="G78" s="12">
        <f t="shared" si="113"/>
        <v>0</v>
      </c>
      <c r="H78" s="12">
        <f t="shared" si="114"/>
        <v>0</v>
      </c>
      <c r="I78" s="12">
        <f t="shared" si="115"/>
        <v>0</v>
      </c>
      <c r="J78" s="12">
        <f t="shared" si="68"/>
        <v>5500.5</v>
      </c>
      <c r="K78" s="33">
        <f t="shared" si="69"/>
        <v>458.375</v>
      </c>
      <c r="L78" s="12">
        <f t="shared" si="116"/>
        <v>0</v>
      </c>
      <c r="M78" s="12">
        <f t="shared" si="117"/>
        <v>0</v>
      </c>
      <c r="N78" s="12">
        <f t="shared" si="118"/>
        <v>0</v>
      </c>
      <c r="O78" s="20">
        <f t="shared" si="70"/>
        <v>2349.6</v>
      </c>
      <c r="P78" s="33">
        <f t="shared" si="71"/>
        <v>195.79999999999998</v>
      </c>
      <c r="Q78" s="20">
        <f t="shared" si="72"/>
        <v>0</v>
      </c>
      <c r="R78" s="12">
        <f t="shared" si="119"/>
        <v>0</v>
      </c>
      <c r="S78" s="11">
        <f t="shared" si="120"/>
        <v>0</v>
      </c>
      <c r="T78" s="47">
        <v>31.5</v>
      </c>
      <c r="U78" s="33">
        <f t="shared" si="73"/>
        <v>2.625</v>
      </c>
      <c r="V78" s="47"/>
      <c r="W78" s="12">
        <f t="shared" si="121"/>
        <v>0</v>
      </c>
      <c r="X78" s="11">
        <f t="shared" si="122"/>
        <v>0</v>
      </c>
      <c r="Y78" s="47">
        <v>1190.9000000000001</v>
      </c>
      <c r="Z78" s="33">
        <f t="shared" si="74"/>
        <v>99.241666666666674</v>
      </c>
      <c r="AA78" s="47"/>
      <c r="AB78" s="12">
        <f t="shared" si="123"/>
        <v>0</v>
      </c>
      <c r="AC78" s="11">
        <f t="shared" si="124"/>
        <v>0</v>
      </c>
      <c r="AD78" s="47">
        <v>2318.1</v>
      </c>
      <c r="AE78" s="33">
        <f t="shared" si="75"/>
        <v>193.17499999999998</v>
      </c>
      <c r="AF78" s="47"/>
      <c r="AG78" s="12">
        <f t="shared" si="125"/>
        <v>0</v>
      </c>
      <c r="AH78" s="11">
        <f t="shared" si="126"/>
        <v>0</v>
      </c>
      <c r="AI78" s="47">
        <v>40</v>
      </c>
      <c r="AJ78" s="33">
        <f t="shared" si="76"/>
        <v>3.3333333333333335</v>
      </c>
      <c r="AK78" s="47"/>
      <c r="AL78" s="12">
        <f t="shared" si="127"/>
        <v>0</v>
      </c>
      <c r="AM78" s="11">
        <f t="shared" si="128"/>
        <v>0</v>
      </c>
      <c r="AN78" s="47"/>
      <c r="AO78" s="33">
        <f t="shared" si="77"/>
        <v>0</v>
      </c>
      <c r="AP78" s="47"/>
      <c r="AQ78" s="12" t="e">
        <f t="shared" si="129"/>
        <v>#DIV/0!</v>
      </c>
      <c r="AR78" s="11" t="e">
        <f t="shared" si="130"/>
        <v>#DIV/0!</v>
      </c>
      <c r="AS78" s="38">
        <v>0</v>
      </c>
      <c r="AT78" s="33">
        <f t="shared" si="78"/>
        <v>0</v>
      </c>
      <c r="AU78" s="47">
        <v>0</v>
      </c>
      <c r="AV78" s="38">
        <v>0</v>
      </c>
      <c r="AW78" s="33">
        <f t="shared" si="79"/>
        <v>0</v>
      </c>
      <c r="AX78" s="47"/>
      <c r="AY78" s="48">
        <v>25196.77</v>
      </c>
      <c r="AZ78" s="33">
        <f t="shared" si="80"/>
        <v>2099.7308333333335</v>
      </c>
      <c r="BA78" s="47"/>
      <c r="BB78" s="38">
        <v>0</v>
      </c>
      <c r="BC78" s="33">
        <f t="shared" si="81"/>
        <v>0</v>
      </c>
      <c r="BD78" s="23"/>
      <c r="BE78" s="42">
        <v>0</v>
      </c>
      <c r="BF78" s="33">
        <f t="shared" si="82"/>
        <v>0</v>
      </c>
      <c r="BG78" s="47"/>
      <c r="BH78" s="38">
        <v>0</v>
      </c>
      <c r="BI78" s="33">
        <f t="shared" si="83"/>
        <v>0</v>
      </c>
      <c r="BJ78" s="47">
        <v>0</v>
      </c>
      <c r="BK78" s="38">
        <v>0</v>
      </c>
      <c r="BL78" s="33">
        <f t="shared" si="84"/>
        <v>0</v>
      </c>
      <c r="BM78" s="47">
        <v>0</v>
      </c>
      <c r="BN78" s="20">
        <f t="shared" si="85"/>
        <v>1080</v>
      </c>
      <c r="BO78" s="33">
        <f t="shared" si="86"/>
        <v>90</v>
      </c>
      <c r="BP78" s="20">
        <f t="shared" si="87"/>
        <v>0</v>
      </c>
      <c r="BQ78" s="12">
        <f t="shared" si="131"/>
        <v>0</v>
      </c>
      <c r="BR78" s="11">
        <f t="shared" si="132"/>
        <v>0</v>
      </c>
      <c r="BS78" s="47">
        <v>300</v>
      </c>
      <c r="BT78" s="33">
        <f t="shared" si="88"/>
        <v>25</v>
      </c>
      <c r="BU78" s="47"/>
      <c r="BV78" s="47">
        <v>300</v>
      </c>
      <c r="BW78" s="33">
        <f t="shared" si="89"/>
        <v>25</v>
      </c>
      <c r="BX78" s="47"/>
      <c r="BY78" s="42">
        <v>0</v>
      </c>
      <c r="BZ78" s="33">
        <f t="shared" si="90"/>
        <v>0</v>
      </c>
      <c r="CA78" s="47"/>
      <c r="CB78" s="47">
        <v>480</v>
      </c>
      <c r="CC78" s="33">
        <f t="shared" si="91"/>
        <v>40</v>
      </c>
      <c r="CD78" s="47"/>
      <c r="CE78" s="19"/>
      <c r="CF78" s="33">
        <f t="shared" si="92"/>
        <v>0</v>
      </c>
      <c r="CG78" s="47">
        <v>0</v>
      </c>
      <c r="CH78" s="42">
        <v>0</v>
      </c>
      <c r="CI78" s="33">
        <f t="shared" si="93"/>
        <v>0</v>
      </c>
      <c r="CJ78" s="47"/>
      <c r="CK78" s="38">
        <v>0</v>
      </c>
      <c r="CL78" s="33">
        <f t="shared" si="94"/>
        <v>0</v>
      </c>
      <c r="CM78" s="47"/>
      <c r="CN78" s="47">
        <v>840</v>
      </c>
      <c r="CO78" s="33">
        <f t="shared" si="95"/>
        <v>70</v>
      </c>
      <c r="CP78" s="47"/>
      <c r="CQ78" s="47">
        <v>0</v>
      </c>
      <c r="CR78" s="33">
        <f t="shared" si="96"/>
        <v>0</v>
      </c>
      <c r="CS78" s="47"/>
      <c r="CT78" s="38">
        <v>0</v>
      </c>
      <c r="CU78" s="33">
        <f t="shared" si="97"/>
        <v>0</v>
      </c>
      <c r="CV78" s="47"/>
      <c r="CW78" s="42">
        <v>0</v>
      </c>
      <c r="CX78" s="33">
        <f t="shared" si="98"/>
        <v>0</v>
      </c>
      <c r="CY78" s="47"/>
      <c r="CZ78" s="42">
        <v>0</v>
      </c>
      <c r="DA78" s="33">
        <f t="shared" si="99"/>
        <v>0</v>
      </c>
      <c r="DB78" s="47"/>
      <c r="DC78" s="47">
        <v>0</v>
      </c>
      <c r="DD78" s="33">
        <f t="shared" si="100"/>
        <v>0</v>
      </c>
      <c r="DE78" s="47"/>
      <c r="DF78" s="47"/>
      <c r="DG78" s="20">
        <f t="shared" si="101"/>
        <v>30697.27</v>
      </c>
      <c r="DH78" s="33">
        <f t="shared" si="102"/>
        <v>2558.1058333333335</v>
      </c>
      <c r="DI78" s="20">
        <f t="shared" si="103"/>
        <v>0</v>
      </c>
      <c r="DJ78" s="42">
        <v>0</v>
      </c>
      <c r="DK78" s="33">
        <f t="shared" si="104"/>
        <v>0</v>
      </c>
      <c r="DL78" s="47">
        <v>0</v>
      </c>
      <c r="DM78" s="47">
        <v>0</v>
      </c>
      <c r="DN78" s="33">
        <f t="shared" si="105"/>
        <v>0</v>
      </c>
      <c r="DO78" s="47"/>
      <c r="DP78" s="42">
        <v>0</v>
      </c>
      <c r="DQ78" s="33">
        <f t="shared" si="106"/>
        <v>0</v>
      </c>
      <c r="DR78" s="47">
        <v>0</v>
      </c>
      <c r="DS78" s="47">
        <v>0</v>
      </c>
      <c r="DT78" s="33">
        <f t="shared" si="107"/>
        <v>0</v>
      </c>
      <c r="DU78" s="47"/>
      <c r="DV78" s="42">
        <v>0</v>
      </c>
      <c r="DW78" s="33">
        <f t="shared" si="108"/>
        <v>0</v>
      </c>
      <c r="DX78" s="47">
        <v>0</v>
      </c>
      <c r="DY78" s="47">
        <v>1800</v>
      </c>
      <c r="DZ78" s="33">
        <f t="shared" si="109"/>
        <v>150</v>
      </c>
      <c r="EA78" s="47"/>
      <c r="EB78" s="47"/>
      <c r="EC78" s="20">
        <f t="shared" si="110"/>
        <v>1800</v>
      </c>
      <c r="ED78" s="33">
        <f t="shared" si="111"/>
        <v>150</v>
      </c>
      <c r="EE78" s="12"/>
      <c r="EF78" s="14">
        <f t="shared" si="133"/>
        <v>0</v>
      </c>
      <c r="EH78" s="14"/>
      <c r="EJ78" s="14"/>
      <c r="EK78" s="14"/>
      <c r="EM78" s="14"/>
    </row>
    <row r="79" spans="1:143" s="15" customFormat="1" ht="20.25" customHeight="1">
      <c r="A79" s="21">
        <v>70</v>
      </c>
      <c r="B79" s="70" t="s">
        <v>125</v>
      </c>
      <c r="C79" s="38">
        <v>4050</v>
      </c>
      <c r="D79" s="42"/>
      <c r="E79" s="25">
        <f t="shared" si="67"/>
        <v>14859</v>
      </c>
      <c r="F79" s="33">
        <f t="shared" si="112"/>
        <v>1238.25</v>
      </c>
      <c r="G79" s="12">
        <f t="shared" si="113"/>
        <v>0</v>
      </c>
      <c r="H79" s="12">
        <f t="shared" si="114"/>
        <v>0</v>
      </c>
      <c r="I79" s="12">
        <f t="shared" si="115"/>
        <v>0</v>
      </c>
      <c r="J79" s="12">
        <f t="shared" si="68"/>
        <v>4469</v>
      </c>
      <c r="K79" s="33">
        <f t="shared" si="69"/>
        <v>372.41666666666669</v>
      </c>
      <c r="L79" s="12">
        <f t="shared" si="116"/>
        <v>0</v>
      </c>
      <c r="M79" s="12">
        <f t="shared" si="117"/>
        <v>0</v>
      </c>
      <c r="N79" s="12">
        <f t="shared" si="118"/>
        <v>0</v>
      </c>
      <c r="O79" s="20">
        <f t="shared" si="70"/>
        <v>1866.2</v>
      </c>
      <c r="P79" s="33">
        <f t="shared" si="71"/>
        <v>155.51666666666668</v>
      </c>
      <c r="Q79" s="20">
        <f t="shared" si="72"/>
        <v>0</v>
      </c>
      <c r="R79" s="12">
        <f t="shared" si="119"/>
        <v>0</v>
      </c>
      <c r="S79" s="11">
        <f t="shared" si="120"/>
        <v>0</v>
      </c>
      <c r="T79" s="47">
        <v>2</v>
      </c>
      <c r="U79" s="33">
        <f t="shared" si="73"/>
        <v>0.16666666666666666</v>
      </c>
      <c r="V79" s="47"/>
      <c r="W79" s="12">
        <f t="shared" si="121"/>
        <v>0</v>
      </c>
      <c r="X79" s="11">
        <f t="shared" si="122"/>
        <v>0</v>
      </c>
      <c r="Y79" s="47">
        <v>762.8</v>
      </c>
      <c r="Z79" s="33">
        <f t="shared" si="74"/>
        <v>63.566666666666663</v>
      </c>
      <c r="AA79" s="47"/>
      <c r="AB79" s="12">
        <f t="shared" si="123"/>
        <v>0</v>
      </c>
      <c r="AC79" s="11">
        <f t="shared" si="124"/>
        <v>0</v>
      </c>
      <c r="AD79" s="47">
        <v>1864.2</v>
      </c>
      <c r="AE79" s="33">
        <f t="shared" si="75"/>
        <v>155.35</v>
      </c>
      <c r="AF79" s="47"/>
      <c r="AG79" s="12">
        <f t="shared" si="125"/>
        <v>0</v>
      </c>
      <c r="AH79" s="11">
        <f t="shared" si="126"/>
        <v>0</v>
      </c>
      <c r="AI79" s="47">
        <v>40</v>
      </c>
      <c r="AJ79" s="33">
        <f t="shared" si="76"/>
        <v>3.3333333333333335</v>
      </c>
      <c r="AK79" s="47"/>
      <c r="AL79" s="12">
        <f t="shared" si="127"/>
        <v>0</v>
      </c>
      <c r="AM79" s="11">
        <f t="shared" si="128"/>
        <v>0</v>
      </c>
      <c r="AN79" s="47"/>
      <c r="AO79" s="33">
        <f t="shared" si="77"/>
        <v>0</v>
      </c>
      <c r="AP79" s="47"/>
      <c r="AQ79" s="12" t="e">
        <f t="shared" si="129"/>
        <v>#DIV/0!</v>
      </c>
      <c r="AR79" s="11" t="e">
        <f t="shared" si="130"/>
        <v>#DIV/0!</v>
      </c>
      <c r="AS79" s="38">
        <v>0</v>
      </c>
      <c r="AT79" s="33">
        <f t="shared" si="78"/>
        <v>0</v>
      </c>
      <c r="AU79" s="47">
        <v>0</v>
      </c>
      <c r="AV79" s="38">
        <v>0</v>
      </c>
      <c r="AW79" s="33">
        <f t="shared" si="79"/>
        <v>0</v>
      </c>
      <c r="AX79" s="47"/>
      <c r="AY79" s="48">
        <v>10390</v>
      </c>
      <c r="AZ79" s="33">
        <f t="shared" si="80"/>
        <v>865.83333333333337</v>
      </c>
      <c r="BA79" s="47"/>
      <c r="BB79" s="38">
        <v>0</v>
      </c>
      <c r="BC79" s="33">
        <f t="shared" si="81"/>
        <v>0</v>
      </c>
      <c r="BD79" s="23"/>
      <c r="BE79" s="42">
        <v>0</v>
      </c>
      <c r="BF79" s="33">
        <f t="shared" si="82"/>
        <v>0</v>
      </c>
      <c r="BG79" s="47"/>
      <c r="BH79" s="38">
        <v>0</v>
      </c>
      <c r="BI79" s="33">
        <f t="shared" si="83"/>
        <v>0</v>
      </c>
      <c r="BJ79" s="47">
        <v>0</v>
      </c>
      <c r="BK79" s="38">
        <v>0</v>
      </c>
      <c r="BL79" s="33">
        <f t="shared" si="84"/>
        <v>0</v>
      </c>
      <c r="BM79" s="47">
        <v>0</v>
      </c>
      <c r="BN79" s="20">
        <f t="shared" si="85"/>
        <v>1600</v>
      </c>
      <c r="BO79" s="33">
        <f t="shared" si="86"/>
        <v>133.33333333333334</v>
      </c>
      <c r="BP79" s="20">
        <f t="shared" si="87"/>
        <v>0</v>
      </c>
      <c r="BQ79" s="12">
        <f t="shared" si="131"/>
        <v>0</v>
      </c>
      <c r="BR79" s="11">
        <f t="shared" si="132"/>
        <v>0</v>
      </c>
      <c r="BS79" s="47">
        <v>1000</v>
      </c>
      <c r="BT79" s="33">
        <f t="shared" si="88"/>
        <v>83.333333333333329</v>
      </c>
      <c r="BU79" s="47"/>
      <c r="BV79" s="47">
        <v>600</v>
      </c>
      <c r="BW79" s="33">
        <f t="shared" si="89"/>
        <v>50</v>
      </c>
      <c r="BX79" s="47"/>
      <c r="BY79" s="42">
        <v>0</v>
      </c>
      <c r="BZ79" s="33">
        <f t="shared" si="90"/>
        <v>0</v>
      </c>
      <c r="CA79" s="47"/>
      <c r="CB79" s="47">
        <v>0</v>
      </c>
      <c r="CC79" s="33">
        <f t="shared" si="91"/>
        <v>0</v>
      </c>
      <c r="CD79" s="47"/>
      <c r="CE79" s="19"/>
      <c r="CF79" s="33">
        <f t="shared" si="92"/>
        <v>0</v>
      </c>
      <c r="CG79" s="47">
        <v>0</v>
      </c>
      <c r="CH79" s="42">
        <v>0</v>
      </c>
      <c r="CI79" s="33">
        <f t="shared" si="93"/>
        <v>0</v>
      </c>
      <c r="CJ79" s="47"/>
      <c r="CK79" s="38">
        <v>0</v>
      </c>
      <c r="CL79" s="33">
        <f t="shared" si="94"/>
        <v>0</v>
      </c>
      <c r="CM79" s="47"/>
      <c r="CN79" s="47">
        <v>0</v>
      </c>
      <c r="CO79" s="33">
        <f t="shared" si="95"/>
        <v>0</v>
      </c>
      <c r="CP79" s="47"/>
      <c r="CQ79" s="47">
        <v>0</v>
      </c>
      <c r="CR79" s="33">
        <f t="shared" si="96"/>
        <v>0</v>
      </c>
      <c r="CS79" s="47"/>
      <c r="CT79" s="38">
        <v>0</v>
      </c>
      <c r="CU79" s="33">
        <f t="shared" si="97"/>
        <v>0</v>
      </c>
      <c r="CV79" s="47"/>
      <c r="CW79" s="42">
        <v>0</v>
      </c>
      <c r="CX79" s="33">
        <f t="shared" si="98"/>
        <v>0</v>
      </c>
      <c r="CY79" s="47"/>
      <c r="CZ79" s="42">
        <v>0</v>
      </c>
      <c r="DA79" s="33">
        <f t="shared" si="99"/>
        <v>0</v>
      </c>
      <c r="DB79" s="47"/>
      <c r="DC79" s="47">
        <v>200</v>
      </c>
      <c r="DD79" s="33">
        <f t="shared" si="100"/>
        <v>16.666666666666668</v>
      </c>
      <c r="DE79" s="47"/>
      <c r="DF79" s="47"/>
      <c r="DG79" s="20">
        <f t="shared" si="101"/>
        <v>14859</v>
      </c>
      <c r="DH79" s="33">
        <f t="shared" si="102"/>
        <v>1238.25</v>
      </c>
      <c r="DI79" s="20">
        <f t="shared" si="103"/>
        <v>0</v>
      </c>
      <c r="DJ79" s="42">
        <v>0</v>
      </c>
      <c r="DK79" s="33">
        <f t="shared" si="104"/>
        <v>0</v>
      </c>
      <c r="DL79" s="47">
        <v>0</v>
      </c>
      <c r="DM79" s="47">
        <v>0</v>
      </c>
      <c r="DN79" s="33">
        <f t="shared" si="105"/>
        <v>0</v>
      </c>
      <c r="DO79" s="47"/>
      <c r="DP79" s="42">
        <v>0</v>
      </c>
      <c r="DQ79" s="33">
        <f t="shared" si="106"/>
        <v>0</v>
      </c>
      <c r="DR79" s="47">
        <v>0</v>
      </c>
      <c r="DS79" s="47">
        <v>0</v>
      </c>
      <c r="DT79" s="33">
        <f t="shared" si="107"/>
        <v>0</v>
      </c>
      <c r="DU79" s="47"/>
      <c r="DV79" s="42">
        <v>0</v>
      </c>
      <c r="DW79" s="33">
        <f t="shared" si="108"/>
        <v>0</v>
      </c>
      <c r="DX79" s="47">
        <v>0</v>
      </c>
      <c r="DY79" s="47">
        <v>800</v>
      </c>
      <c r="DZ79" s="33">
        <f t="shared" si="109"/>
        <v>66.666666666666671</v>
      </c>
      <c r="EA79" s="47"/>
      <c r="EB79" s="47"/>
      <c r="EC79" s="20">
        <f t="shared" si="110"/>
        <v>800</v>
      </c>
      <c r="ED79" s="33">
        <f t="shared" si="111"/>
        <v>66.666666666666671</v>
      </c>
      <c r="EE79" s="12"/>
      <c r="EF79" s="14">
        <f t="shared" si="133"/>
        <v>0</v>
      </c>
      <c r="EH79" s="14"/>
      <c r="EJ79" s="14"/>
      <c r="EK79" s="14"/>
      <c r="EM79" s="14"/>
    </row>
    <row r="80" spans="1:143" s="15" customFormat="1" ht="20.25" customHeight="1">
      <c r="A80" s="21">
        <v>71</v>
      </c>
      <c r="B80" s="70" t="s">
        <v>126</v>
      </c>
      <c r="C80" s="38">
        <v>3204.5</v>
      </c>
      <c r="D80" s="42"/>
      <c r="E80" s="25">
        <f t="shared" si="67"/>
        <v>12253</v>
      </c>
      <c r="F80" s="33">
        <f t="shared" si="112"/>
        <v>1021.0833333333334</v>
      </c>
      <c r="G80" s="12">
        <f t="shared" si="113"/>
        <v>0</v>
      </c>
      <c r="H80" s="12">
        <f t="shared" si="114"/>
        <v>0</v>
      </c>
      <c r="I80" s="12">
        <f t="shared" si="115"/>
        <v>0</v>
      </c>
      <c r="J80" s="12">
        <f t="shared" si="68"/>
        <v>2729.8</v>
      </c>
      <c r="K80" s="33">
        <f t="shared" si="69"/>
        <v>227.48333333333335</v>
      </c>
      <c r="L80" s="12">
        <f t="shared" si="116"/>
        <v>0</v>
      </c>
      <c r="M80" s="12">
        <f t="shared" si="117"/>
        <v>0</v>
      </c>
      <c r="N80" s="12">
        <f t="shared" si="118"/>
        <v>0</v>
      </c>
      <c r="O80" s="20">
        <f t="shared" si="70"/>
        <v>965.8</v>
      </c>
      <c r="P80" s="33">
        <f t="shared" si="71"/>
        <v>80.483333333333334</v>
      </c>
      <c r="Q80" s="20">
        <f t="shared" si="72"/>
        <v>0</v>
      </c>
      <c r="R80" s="12">
        <f t="shared" si="119"/>
        <v>0</v>
      </c>
      <c r="S80" s="11">
        <f t="shared" si="120"/>
        <v>0</v>
      </c>
      <c r="T80" s="47">
        <v>20.8</v>
      </c>
      <c r="U80" s="33">
        <f t="shared" si="73"/>
        <v>1.7333333333333334</v>
      </c>
      <c r="V80" s="47"/>
      <c r="W80" s="12">
        <f t="shared" si="121"/>
        <v>0</v>
      </c>
      <c r="X80" s="11">
        <f t="shared" si="122"/>
        <v>0</v>
      </c>
      <c r="Y80" s="47">
        <v>560</v>
      </c>
      <c r="Z80" s="33">
        <f t="shared" si="74"/>
        <v>46.666666666666664</v>
      </c>
      <c r="AA80" s="47"/>
      <c r="AB80" s="12">
        <f t="shared" si="123"/>
        <v>0</v>
      </c>
      <c r="AC80" s="11">
        <f t="shared" si="124"/>
        <v>0</v>
      </c>
      <c r="AD80" s="47">
        <v>945</v>
      </c>
      <c r="AE80" s="33">
        <f t="shared" si="75"/>
        <v>78.75</v>
      </c>
      <c r="AF80" s="47"/>
      <c r="AG80" s="12">
        <f t="shared" si="125"/>
        <v>0</v>
      </c>
      <c r="AH80" s="11">
        <f t="shared" si="126"/>
        <v>0</v>
      </c>
      <c r="AI80" s="47">
        <v>230</v>
      </c>
      <c r="AJ80" s="33">
        <f t="shared" si="76"/>
        <v>19.166666666666668</v>
      </c>
      <c r="AK80" s="47"/>
      <c r="AL80" s="12">
        <f t="shared" si="127"/>
        <v>0</v>
      </c>
      <c r="AM80" s="11">
        <f t="shared" si="128"/>
        <v>0</v>
      </c>
      <c r="AN80" s="47"/>
      <c r="AO80" s="33">
        <f t="shared" si="77"/>
        <v>0</v>
      </c>
      <c r="AP80" s="47"/>
      <c r="AQ80" s="12" t="e">
        <f t="shared" si="129"/>
        <v>#DIV/0!</v>
      </c>
      <c r="AR80" s="11" t="e">
        <f t="shared" si="130"/>
        <v>#DIV/0!</v>
      </c>
      <c r="AS80" s="38">
        <v>0</v>
      </c>
      <c r="AT80" s="33">
        <f t="shared" si="78"/>
        <v>0</v>
      </c>
      <c r="AU80" s="47">
        <v>0</v>
      </c>
      <c r="AV80" s="38">
        <v>0</v>
      </c>
      <c r="AW80" s="33">
        <f t="shared" si="79"/>
        <v>0</v>
      </c>
      <c r="AX80" s="47"/>
      <c r="AY80" s="48">
        <v>9523.2000000000007</v>
      </c>
      <c r="AZ80" s="33">
        <f t="shared" si="80"/>
        <v>793.6</v>
      </c>
      <c r="BA80" s="47"/>
      <c r="BB80" s="38">
        <v>0</v>
      </c>
      <c r="BC80" s="33">
        <f t="shared" si="81"/>
        <v>0</v>
      </c>
      <c r="BD80" s="23"/>
      <c r="BE80" s="42">
        <v>0</v>
      </c>
      <c r="BF80" s="33">
        <f t="shared" si="82"/>
        <v>0</v>
      </c>
      <c r="BG80" s="47"/>
      <c r="BH80" s="38">
        <v>0</v>
      </c>
      <c r="BI80" s="33">
        <f t="shared" si="83"/>
        <v>0</v>
      </c>
      <c r="BJ80" s="47">
        <v>0</v>
      </c>
      <c r="BK80" s="38">
        <v>0</v>
      </c>
      <c r="BL80" s="33">
        <f t="shared" si="84"/>
        <v>0</v>
      </c>
      <c r="BM80" s="47">
        <v>0</v>
      </c>
      <c r="BN80" s="20">
        <f t="shared" si="85"/>
        <v>974</v>
      </c>
      <c r="BO80" s="33">
        <f t="shared" si="86"/>
        <v>81.166666666666671</v>
      </c>
      <c r="BP80" s="20">
        <f t="shared" si="87"/>
        <v>0</v>
      </c>
      <c r="BQ80" s="12">
        <f t="shared" si="131"/>
        <v>0</v>
      </c>
      <c r="BR80" s="11">
        <f t="shared" si="132"/>
        <v>0</v>
      </c>
      <c r="BS80" s="47">
        <v>600</v>
      </c>
      <c r="BT80" s="33">
        <f t="shared" si="88"/>
        <v>50</v>
      </c>
      <c r="BU80" s="47"/>
      <c r="BV80" s="47">
        <v>374</v>
      </c>
      <c r="BW80" s="33">
        <f t="shared" si="89"/>
        <v>31.166666666666668</v>
      </c>
      <c r="BX80" s="47"/>
      <c r="BY80" s="42">
        <v>0</v>
      </c>
      <c r="BZ80" s="33">
        <f t="shared" si="90"/>
        <v>0</v>
      </c>
      <c r="CA80" s="47"/>
      <c r="CB80" s="47">
        <v>0</v>
      </c>
      <c r="CC80" s="33">
        <f t="shared" si="91"/>
        <v>0</v>
      </c>
      <c r="CD80" s="47"/>
      <c r="CE80" s="19"/>
      <c r="CF80" s="33">
        <f t="shared" si="92"/>
        <v>0</v>
      </c>
      <c r="CG80" s="47">
        <v>0</v>
      </c>
      <c r="CH80" s="42">
        <v>0</v>
      </c>
      <c r="CI80" s="33">
        <f t="shared" si="93"/>
        <v>0</v>
      </c>
      <c r="CJ80" s="47"/>
      <c r="CK80" s="38">
        <v>0</v>
      </c>
      <c r="CL80" s="33">
        <f t="shared" si="94"/>
        <v>0</v>
      </c>
      <c r="CM80" s="47"/>
      <c r="CN80" s="47">
        <v>0</v>
      </c>
      <c r="CO80" s="33">
        <f t="shared" si="95"/>
        <v>0</v>
      </c>
      <c r="CP80" s="47"/>
      <c r="CQ80" s="47">
        <v>0</v>
      </c>
      <c r="CR80" s="33">
        <f t="shared" si="96"/>
        <v>0</v>
      </c>
      <c r="CS80" s="47"/>
      <c r="CT80" s="38">
        <v>0</v>
      </c>
      <c r="CU80" s="33">
        <f t="shared" si="97"/>
        <v>0</v>
      </c>
      <c r="CV80" s="47"/>
      <c r="CW80" s="42">
        <v>0</v>
      </c>
      <c r="CX80" s="33">
        <f t="shared" si="98"/>
        <v>0</v>
      </c>
      <c r="CY80" s="47"/>
      <c r="CZ80" s="42">
        <v>0</v>
      </c>
      <c r="DA80" s="33">
        <f t="shared" si="99"/>
        <v>0</v>
      </c>
      <c r="DB80" s="47"/>
      <c r="DC80" s="47">
        <v>0</v>
      </c>
      <c r="DD80" s="33">
        <f t="shared" si="100"/>
        <v>0</v>
      </c>
      <c r="DE80" s="47"/>
      <c r="DF80" s="47"/>
      <c r="DG80" s="20">
        <f t="shared" si="101"/>
        <v>12253</v>
      </c>
      <c r="DH80" s="33">
        <f t="shared" si="102"/>
        <v>1021.0833333333334</v>
      </c>
      <c r="DI80" s="20">
        <f t="shared" si="103"/>
        <v>0</v>
      </c>
      <c r="DJ80" s="42">
        <v>0</v>
      </c>
      <c r="DK80" s="33">
        <f t="shared" si="104"/>
        <v>0</v>
      </c>
      <c r="DL80" s="47">
        <v>0</v>
      </c>
      <c r="DM80" s="47">
        <v>0</v>
      </c>
      <c r="DN80" s="33">
        <f t="shared" si="105"/>
        <v>0</v>
      </c>
      <c r="DO80" s="47"/>
      <c r="DP80" s="42">
        <v>0</v>
      </c>
      <c r="DQ80" s="33">
        <f t="shared" si="106"/>
        <v>0</v>
      </c>
      <c r="DR80" s="47">
        <v>0</v>
      </c>
      <c r="DS80" s="47">
        <v>0</v>
      </c>
      <c r="DT80" s="33">
        <f t="shared" si="107"/>
        <v>0</v>
      </c>
      <c r="DU80" s="47"/>
      <c r="DV80" s="42">
        <v>0</v>
      </c>
      <c r="DW80" s="33">
        <f t="shared" si="108"/>
        <v>0</v>
      </c>
      <c r="DX80" s="47">
        <v>0</v>
      </c>
      <c r="DY80" s="47">
        <v>700</v>
      </c>
      <c r="DZ80" s="33">
        <f t="shared" si="109"/>
        <v>58.333333333333336</v>
      </c>
      <c r="EA80" s="47"/>
      <c r="EB80" s="47"/>
      <c r="EC80" s="20">
        <f t="shared" si="110"/>
        <v>700</v>
      </c>
      <c r="ED80" s="33">
        <f t="shared" si="111"/>
        <v>58.333333333333336</v>
      </c>
      <c r="EE80" s="12"/>
      <c r="EF80" s="14">
        <f t="shared" si="133"/>
        <v>0</v>
      </c>
      <c r="EH80" s="14"/>
      <c r="EJ80" s="14"/>
      <c r="EK80" s="14"/>
      <c r="EM80" s="14"/>
    </row>
    <row r="81" spans="1:143" s="15" customFormat="1" ht="20.25" customHeight="1" thickBot="1">
      <c r="A81" s="21">
        <v>72</v>
      </c>
      <c r="B81" s="70" t="s">
        <v>127</v>
      </c>
      <c r="C81" s="38">
        <v>150</v>
      </c>
      <c r="D81" s="42"/>
      <c r="E81" s="25">
        <f t="shared" si="67"/>
        <v>12342</v>
      </c>
      <c r="F81" s="33">
        <f t="shared" si="112"/>
        <v>1028.5</v>
      </c>
      <c r="G81" s="12">
        <f t="shared" si="113"/>
        <v>0</v>
      </c>
      <c r="H81" s="12">
        <f t="shared" si="114"/>
        <v>0</v>
      </c>
      <c r="I81" s="12">
        <f t="shared" si="115"/>
        <v>0</v>
      </c>
      <c r="J81" s="12">
        <f t="shared" si="68"/>
        <v>3241.8</v>
      </c>
      <c r="K81" s="33">
        <f t="shared" si="69"/>
        <v>270.15000000000003</v>
      </c>
      <c r="L81" s="12">
        <f t="shared" si="116"/>
        <v>0</v>
      </c>
      <c r="M81" s="12">
        <f t="shared" si="117"/>
        <v>0</v>
      </c>
      <c r="N81" s="12">
        <f t="shared" si="118"/>
        <v>0</v>
      </c>
      <c r="O81" s="20">
        <f t="shared" si="70"/>
        <v>1121.8</v>
      </c>
      <c r="P81" s="33">
        <f t="shared" si="71"/>
        <v>93.483333333333334</v>
      </c>
      <c r="Q81" s="20">
        <f t="shared" si="72"/>
        <v>0</v>
      </c>
      <c r="R81" s="12">
        <f t="shared" si="119"/>
        <v>0</v>
      </c>
      <c r="S81" s="11">
        <f t="shared" si="120"/>
        <v>0</v>
      </c>
      <c r="T81" s="47">
        <v>10.6</v>
      </c>
      <c r="U81" s="33">
        <f t="shared" si="73"/>
        <v>0.8833333333333333</v>
      </c>
      <c r="V81" s="47"/>
      <c r="W81" s="12">
        <f t="shared" si="121"/>
        <v>0</v>
      </c>
      <c r="X81" s="11">
        <f t="shared" si="122"/>
        <v>0</v>
      </c>
      <c r="Y81" s="47">
        <v>1620</v>
      </c>
      <c r="Z81" s="33">
        <f t="shared" si="74"/>
        <v>135</v>
      </c>
      <c r="AA81" s="47"/>
      <c r="AB81" s="12">
        <f t="shared" si="123"/>
        <v>0</v>
      </c>
      <c r="AC81" s="11">
        <f t="shared" si="124"/>
        <v>0</v>
      </c>
      <c r="AD81" s="47">
        <v>1111.2</v>
      </c>
      <c r="AE81" s="33">
        <f t="shared" si="75"/>
        <v>92.600000000000009</v>
      </c>
      <c r="AF81" s="47"/>
      <c r="AG81" s="12">
        <f t="shared" si="125"/>
        <v>0</v>
      </c>
      <c r="AH81" s="11">
        <f t="shared" si="126"/>
        <v>0</v>
      </c>
      <c r="AI81" s="47">
        <v>0</v>
      </c>
      <c r="AJ81" s="33">
        <f t="shared" si="76"/>
        <v>0</v>
      </c>
      <c r="AK81" s="47"/>
      <c r="AL81" s="12" t="e">
        <f t="shared" si="127"/>
        <v>#DIV/0!</v>
      </c>
      <c r="AM81" s="11" t="e">
        <f t="shared" si="128"/>
        <v>#DIV/0!</v>
      </c>
      <c r="AN81" s="47"/>
      <c r="AO81" s="33">
        <f t="shared" si="77"/>
        <v>0</v>
      </c>
      <c r="AP81" s="47"/>
      <c r="AQ81" s="12" t="e">
        <f t="shared" si="129"/>
        <v>#DIV/0!</v>
      </c>
      <c r="AR81" s="11" t="e">
        <f t="shared" si="130"/>
        <v>#DIV/0!</v>
      </c>
      <c r="AS81" s="38">
        <v>0</v>
      </c>
      <c r="AT81" s="33">
        <f t="shared" si="78"/>
        <v>0</v>
      </c>
      <c r="AU81" s="47">
        <v>0</v>
      </c>
      <c r="AV81" s="38">
        <v>0</v>
      </c>
      <c r="AW81" s="33">
        <f t="shared" si="79"/>
        <v>0</v>
      </c>
      <c r="AX81" s="47"/>
      <c r="AY81" s="49">
        <v>9100.2000000000007</v>
      </c>
      <c r="AZ81" s="33">
        <f t="shared" si="80"/>
        <v>758.35</v>
      </c>
      <c r="BA81" s="47"/>
      <c r="BB81" s="38">
        <v>0</v>
      </c>
      <c r="BC81" s="33">
        <f t="shared" si="81"/>
        <v>0</v>
      </c>
      <c r="BD81" s="23"/>
      <c r="BE81" s="42">
        <v>0</v>
      </c>
      <c r="BF81" s="33">
        <f t="shared" si="82"/>
        <v>0</v>
      </c>
      <c r="BG81" s="47"/>
      <c r="BH81" s="38">
        <v>0</v>
      </c>
      <c r="BI81" s="33">
        <f t="shared" si="83"/>
        <v>0</v>
      </c>
      <c r="BJ81" s="47">
        <v>0</v>
      </c>
      <c r="BK81" s="38">
        <v>0</v>
      </c>
      <c r="BL81" s="33">
        <f t="shared" si="84"/>
        <v>0</v>
      </c>
      <c r="BM81" s="47">
        <v>0</v>
      </c>
      <c r="BN81" s="20">
        <f t="shared" si="85"/>
        <v>500</v>
      </c>
      <c r="BO81" s="33">
        <f t="shared" si="86"/>
        <v>41.666666666666664</v>
      </c>
      <c r="BP81" s="20">
        <f t="shared" si="87"/>
        <v>0</v>
      </c>
      <c r="BQ81" s="12">
        <f t="shared" si="131"/>
        <v>0</v>
      </c>
      <c r="BR81" s="11">
        <f t="shared" si="132"/>
        <v>0</v>
      </c>
      <c r="BS81" s="47">
        <v>500</v>
      </c>
      <c r="BT81" s="33">
        <f t="shared" si="88"/>
        <v>41.666666666666664</v>
      </c>
      <c r="BU81" s="47"/>
      <c r="BV81" s="47">
        <v>0</v>
      </c>
      <c r="BW81" s="33">
        <f t="shared" si="89"/>
        <v>0</v>
      </c>
      <c r="BX81" s="47"/>
      <c r="BY81" s="42">
        <v>0</v>
      </c>
      <c r="BZ81" s="33">
        <f t="shared" si="90"/>
        <v>0</v>
      </c>
      <c r="CA81" s="47"/>
      <c r="CB81" s="47">
        <v>0</v>
      </c>
      <c r="CC81" s="33">
        <f t="shared" si="91"/>
        <v>0</v>
      </c>
      <c r="CD81" s="47"/>
      <c r="CE81" s="19"/>
      <c r="CF81" s="33">
        <f t="shared" si="92"/>
        <v>0</v>
      </c>
      <c r="CG81" s="47">
        <v>0</v>
      </c>
      <c r="CH81" s="42">
        <v>0</v>
      </c>
      <c r="CI81" s="33">
        <f t="shared" si="93"/>
        <v>0</v>
      </c>
      <c r="CJ81" s="47"/>
      <c r="CK81" s="38">
        <v>0</v>
      </c>
      <c r="CL81" s="33">
        <f t="shared" si="94"/>
        <v>0</v>
      </c>
      <c r="CM81" s="47"/>
      <c r="CN81" s="47">
        <v>0</v>
      </c>
      <c r="CO81" s="33">
        <f t="shared" si="95"/>
        <v>0</v>
      </c>
      <c r="CP81" s="47"/>
      <c r="CQ81" s="47">
        <v>0</v>
      </c>
      <c r="CR81" s="33">
        <f t="shared" si="96"/>
        <v>0</v>
      </c>
      <c r="CS81" s="47"/>
      <c r="CT81" s="38">
        <v>0</v>
      </c>
      <c r="CU81" s="33">
        <f t="shared" si="97"/>
        <v>0</v>
      </c>
      <c r="CV81" s="47"/>
      <c r="CW81" s="42">
        <v>0</v>
      </c>
      <c r="CX81" s="33">
        <f t="shared" si="98"/>
        <v>0</v>
      </c>
      <c r="CY81" s="47"/>
      <c r="CZ81" s="42">
        <v>0</v>
      </c>
      <c r="DA81" s="33">
        <f t="shared" si="99"/>
        <v>0</v>
      </c>
      <c r="DB81" s="47"/>
      <c r="DC81" s="47">
        <v>0</v>
      </c>
      <c r="DD81" s="33">
        <f t="shared" si="100"/>
        <v>0</v>
      </c>
      <c r="DE81" s="47"/>
      <c r="DF81" s="47"/>
      <c r="DG81" s="20">
        <f t="shared" si="101"/>
        <v>12342</v>
      </c>
      <c r="DH81" s="33">
        <f t="shared" si="102"/>
        <v>1028.5</v>
      </c>
      <c r="DI81" s="20">
        <f t="shared" si="103"/>
        <v>0</v>
      </c>
      <c r="DJ81" s="42">
        <v>0</v>
      </c>
      <c r="DK81" s="33">
        <f t="shared" si="104"/>
        <v>0</v>
      </c>
      <c r="DL81" s="47">
        <v>0</v>
      </c>
      <c r="DM81" s="47">
        <v>0</v>
      </c>
      <c r="DN81" s="33">
        <f t="shared" si="105"/>
        <v>0</v>
      </c>
      <c r="DO81" s="47"/>
      <c r="DP81" s="42">
        <v>0</v>
      </c>
      <c r="DQ81" s="33">
        <f t="shared" si="106"/>
        <v>0</v>
      </c>
      <c r="DR81" s="47">
        <v>0</v>
      </c>
      <c r="DS81" s="47">
        <v>0</v>
      </c>
      <c r="DT81" s="33">
        <f t="shared" si="107"/>
        <v>0</v>
      </c>
      <c r="DU81" s="47"/>
      <c r="DV81" s="42">
        <v>0</v>
      </c>
      <c r="DW81" s="33">
        <f t="shared" si="108"/>
        <v>0</v>
      </c>
      <c r="DX81" s="47">
        <v>0</v>
      </c>
      <c r="DY81" s="47">
        <v>500</v>
      </c>
      <c r="DZ81" s="33">
        <f t="shared" si="109"/>
        <v>41.666666666666664</v>
      </c>
      <c r="EA81" s="47"/>
      <c r="EB81" s="47"/>
      <c r="EC81" s="20">
        <f t="shared" si="110"/>
        <v>500</v>
      </c>
      <c r="ED81" s="33">
        <f t="shared" si="111"/>
        <v>41.666666666666664</v>
      </c>
      <c r="EE81" s="12"/>
      <c r="EF81" s="14">
        <f t="shared" si="133"/>
        <v>0</v>
      </c>
      <c r="EH81" s="14"/>
      <c r="EJ81" s="14"/>
      <c r="EK81" s="14"/>
      <c r="EM81" s="14"/>
    </row>
    <row r="82" spans="1:143" s="17" customFormat="1" ht="18.75" customHeight="1">
      <c r="A82" s="21"/>
      <c r="B82" s="18" t="s">
        <v>44</v>
      </c>
      <c r="C82" s="16">
        <f>SUM(C10:C81)</f>
        <v>409916.79999999987</v>
      </c>
      <c r="D82" s="16">
        <f>SUM(D10:D81)</f>
        <v>0</v>
      </c>
      <c r="E82" s="25">
        <f t="shared" si="67"/>
        <v>4569680.8410000019</v>
      </c>
      <c r="F82" s="12">
        <f>E82/12*11</f>
        <v>4188874.1042500017</v>
      </c>
      <c r="G82" s="16">
        <f>SUM(G10:G81)</f>
        <v>0</v>
      </c>
      <c r="H82" s="12">
        <f t="shared" si="114"/>
        <v>0</v>
      </c>
      <c r="I82" s="12">
        <f t="shared" si="115"/>
        <v>0</v>
      </c>
      <c r="J82" s="16">
        <f>SUM(J10:J81)</f>
        <v>1549703.101</v>
      </c>
      <c r="K82" s="12">
        <f>J82/12*11</f>
        <v>1420561.1759166666</v>
      </c>
      <c r="L82" s="16">
        <f>SUM(L10:L81)</f>
        <v>0</v>
      </c>
      <c r="M82" s="12">
        <f t="shared" si="117"/>
        <v>0</v>
      </c>
      <c r="N82" s="12">
        <f t="shared" si="118"/>
        <v>0</v>
      </c>
      <c r="O82" s="24">
        <f>SUM(O10:O81)</f>
        <v>607990.79999999981</v>
      </c>
      <c r="P82" s="12">
        <f>O82/12*11</f>
        <v>557324.89999999991</v>
      </c>
      <c r="Q82" s="24">
        <f>SUM(Q10:Q81)</f>
        <v>0</v>
      </c>
      <c r="R82" s="12">
        <f t="shared" si="119"/>
        <v>0</v>
      </c>
      <c r="S82" s="11">
        <f t="shared" si="120"/>
        <v>0</v>
      </c>
      <c r="T82" s="24">
        <f>SUM(T10:T81)</f>
        <v>127974.80000000002</v>
      </c>
      <c r="U82" s="12">
        <f>T82/12*11</f>
        <v>117310.23333333334</v>
      </c>
      <c r="V82" s="24">
        <f>SUM(V10:V81)</f>
        <v>0</v>
      </c>
      <c r="W82" s="12">
        <f t="shared" si="121"/>
        <v>0</v>
      </c>
      <c r="X82" s="11">
        <f t="shared" si="122"/>
        <v>0</v>
      </c>
      <c r="Y82" s="24">
        <f>SUM(Y10:Y81)</f>
        <v>376374.50099999999</v>
      </c>
      <c r="Z82" s="12">
        <f>Y82/12*11</f>
        <v>345009.95925000001</v>
      </c>
      <c r="AA82" s="24">
        <f>SUM(AA10:AA81)</f>
        <v>0</v>
      </c>
      <c r="AB82" s="12">
        <f t="shared" si="123"/>
        <v>0</v>
      </c>
      <c r="AC82" s="11">
        <f t="shared" si="124"/>
        <v>0</v>
      </c>
      <c r="AD82" s="24">
        <f>SUM(AD10:AD81)</f>
        <v>480016.00000000012</v>
      </c>
      <c r="AE82" s="12">
        <f>AD82/12*11</f>
        <v>440014.66666666674</v>
      </c>
      <c r="AF82" s="24">
        <f>SUM(AF10:AF81)</f>
        <v>0</v>
      </c>
      <c r="AG82" s="12">
        <f t="shared" si="125"/>
        <v>0</v>
      </c>
      <c r="AH82" s="11">
        <f t="shared" si="126"/>
        <v>0</v>
      </c>
      <c r="AI82" s="24">
        <f>SUM(AI10:AI81)</f>
        <v>45149.599999999999</v>
      </c>
      <c r="AJ82" s="12">
        <f>AI82/12*11</f>
        <v>41387.133333333331</v>
      </c>
      <c r="AK82" s="24">
        <f>SUM(AK10:AK81)</f>
        <v>0</v>
      </c>
      <c r="AL82" s="12">
        <f t="shared" si="127"/>
        <v>0</v>
      </c>
      <c r="AM82" s="11">
        <f t="shared" si="128"/>
        <v>0</v>
      </c>
      <c r="AN82" s="24">
        <f>SUM(AN10:AN81)</f>
        <v>22900</v>
      </c>
      <c r="AO82" s="12">
        <f>AN82/12*11</f>
        <v>20991.666666666664</v>
      </c>
      <c r="AP82" s="24">
        <f>SUM(AP10:AP81)</f>
        <v>0</v>
      </c>
      <c r="AQ82" s="12">
        <f t="shared" si="129"/>
        <v>0</v>
      </c>
      <c r="AR82" s="11">
        <f t="shared" si="130"/>
        <v>0</v>
      </c>
      <c r="AS82" s="24">
        <f>SUM(AS10:AS81)</f>
        <v>0</v>
      </c>
      <c r="AT82" s="12">
        <f>AS82/12*11</f>
        <v>0</v>
      </c>
      <c r="AU82" s="19">
        <v>0</v>
      </c>
      <c r="AV82" s="24">
        <f>SUM(AV10:AV81)</f>
        <v>0</v>
      </c>
      <c r="AW82" s="12">
        <f>AV82/12*11</f>
        <v>0</v>
      </c>
      <c r="AX82" s="19">
        <f>SUM(AX10:AX81)</f>
        <v>0</v>
      </c>
      <c r="AY82" s="24">
        <f>SUM(AY10:AY81)</f>
        <v>2880853.5400000024</v>
      </c>
      <c r="AZ82" s="12">
        <f>AY82/12*11</f>
        <v>2640782.411666669</v>
      </c>
      <c r="BA82" s="19">
        <f>SUM(BA10:BA81)</f>
        <v>0</v>
      </c>
      <c r="BB82" s="24">
        <f>SUM(BB10:BB81)</f>
        <v>1607.2</v>
      </c>
      <c r="BC82" s="12">
        <f>BB82/12*11</f>
        <v>1473.2666666666667</v>
      </c>
      <c r="BD82" s="23"/>
      <c r="BE82" s="24">
        <f>SUM(BE10:BE81)</f>
        <v>16802.899999999998</v>
      </c>
      <c r="BF82" s="12">
        <f>BE82/12*11</f>
        <v>15402.658333333333</v>
      </c>
      <c r="BG82" s="19">
        <f>SUM(BG10:BG81)</f>
        <v>0</v>
      </c>
      <c r="BH82" s="24">
        <f>SUM(BH10:BH81)</f>
        <v>0</v>
      </c>
      <c r="BI82" s="12">
        <f>BH82/12*11</f>
        <v>0</v>
      </c>
      <c r="BJ82" s="19"/>
      <c r="BK82" s="24">
        <f>SUM(BK10:BK81)</f>
        <v>0</v>
      </c>
      <c r="BL82" s="12">
        <f>BK82/12*11</f>
        <v>0</v>
      </c>
      <c r="BM82" s="19"/>
      <c r="BN82" s="24">
        <f>SUM(BN10:BN81)</f>
        <v>147516.59999999998</v>
      </c>
      <c r="BO82" s="12">
        <f>BN82/12*11</f>
        <v>135223.54999999996</v>
      </c>
      <c r="BP82" s="24">
        <f>SUM(BP10:BP81)</f>
        <v>0</v>
      </c>
      <c r="BQ82" s="12">
        <f t="shared" si="131"/>
        <v>0</v>
      </c>
      <c r="BR82" s="11">
        <f t="shared" si="132"/>
        <v>0</v>
      </c>
      <c r="BS82" s="24">
        <f>SUM(BS10:BS81)</f>
        <v>109557.3</v>
      </c>
      <c r="BT82" s="12">
        <f>BS82/12*11</f>
        <v>100427.52499999999</v>
      </c>
      <c r="BU82" s="20">
        <f>SUM(BU10:BU81)</f>
        <v>0</v>
      </c>
      <c r="BV82" s="24">
        <f>SUM(BV10:BV81)</f>
        <v>15816.6</v>
      </c>
      <c r="BW82" s="12">
        <f>BV82/12*11</f>
        <v>14498.55</v>
      </c>
      <c r="BX82" s="20">
        <f>SUM(BX10:BX81)</f>
        <v>0</v>
      </c>
      <c r="BY82" s="24">
        <f>SUM(BY10:BY81)</f>
        <v>11864.3</v>
      </c>
      <c r="BZ82" s="12">
        <f>BY82/12*11</f>
        <v>10875.608333333334</v>
      </c>
      <c r="CA82" s="19">
        <f>SUM(CA10:CA81)</f>
        <v>0</v>
      </c>
      <c r="CB82" s="24">
        <f>SUM(CB10:CB81)</f>
        <v>10278.4</v>
      </c>
      <c r="CC82" s="12">
        <f>CB82/12*11</f>
        <v>9421.8666666666668</v>
      </c>
      <c r="CD82" s="19">
        <f>SUM(CD10:CD81)</f>
        <v>0</v>
      </c>
      <c r="CE82" s="24">
        <f>SUM(CE10:CE81)</f>
        <v>0</v>
      </c>
      <c r="CF82" s="12">
        <f>CE82/12*11</f>
        <v>0</v>
      </c>
      <c r="CG82" s="19"/>
      <c r="CH82" s="24">
        <f>SUM(CH10:CH81)</f>
        <v>22163.9</v>
      </c>
      <c r="CI82" s="12">
        <f>CH82/12*11</f>
        <v>20316.908333333333</v>
      </c>
      <c r="CJ82" s="19">
        <f>SUM(CJ10:CJ81)</f>
        <v>0</v>
      </c>
      <c r="CK82" s="24">
        <f>SUM(CK10:CK81)</f>
        <v>14700</v>
      </c>
      <c r="CL82" s="12">
        <f>CK82/12*11</f>
        <v>13475</v>
      </c>
      <c r="CM82" s="19">
        <f>SUM(CM10:CM81)</f>
        <v>0</v>
      </c>
      <c r="CN82" s="24">
        <f>SUM(CN10:CN81)</f>
        <v>282273</v>
      </c>
      <c r="CO82" s="12">
        <f>CN82/12*11</f>
        <v>258750.25</v>
      </c>
      <c r="CP82" s="19">
        <f>SUM(CP10:CP81)</f>
        <v>0</v>
      </c>
      <c r="CQ82" s="24">
        <f>SUM(CQ10:CQ81)</f>
        <v>104275.49999999999</v>
      </c>
      <c r="CR82" s="12">
        <f>CQ82/12*11</f>
        <v>95585.874999999985</v>
      </c>
      <c r="CS82" s="51">
        <f>SUM(CS10:CS81)</f>
        <v>0</v>
      </c>
      <c r="CT82" s="24">
        <f>SUM(CT10:CT81)</f>
        <v>14050</v>
      </c>
      <c r="CU82" s="12">
        <f>CT82/12*11</f>
        <v>12879.166666666666</v>
      </c>
      <c r="CV82" s="19">
        <f>SUM(CV10:CV81)</f>
        <v>0</v>
      </c>
      <c r="CW82" s="24">
        <f>SUM(CW10:CW81)</f>
        <v>1580</v>
      </c>
      <c r="CX82" s="12">
        <f>CW82/12*11</f>
        <v>1448.3333333333333</v>
      </c>
      <c r="CY82" s="19">
        <f>SUM(CY10:CY81)</f>
        <v>0</v>
      </c>
      <c r="CZ82" s="24">
        <f>SUM(CZ10:CZ81)</f>
        <v>0</v>
      </c>
      <c r="DA82" s="12">
        <f>CZ82/12*11</f>
        <v>0</v>
      </c>
      <c r="DB82" s="47">
        <f>SUM(DB10:DB81)</f>
        <v>0</v>
      </c>
      <c r="DC82" s="24">
        <f>SUM(DC10:DC81)</f>
        <v>37168.6</v>
      </c>
      <c r="DD82" s="12">
        <f>DC82/12*11</f>
        <v>34071.216666666667</v>
      </c>
      <c r="DE82" s="47">
        <f>SUM(DE10:DE81)</f>
        <v>0</v>
      </c>
      <c r="DF82" s="47">
        <f>SUM(DF10:DF81)</f>
        <v>0</v>
      </c>
      <c r="DG82" s="24">
        <f>SUM(DG10:DG81)</f>
        <v>4471130.6410000017</v>
      </c>
      <c r="DH82" s="12">
        <f>DG82/12*11</f>
        <v>4098536.4209166686</v>
      </c>
      <c r="DI82" s="20">
        <f t="shared" si="103"/>
        <v>0</v>
      </c>
      <c r="DJ82" s="24">
        <f>SUM(DJ10:DJ81)</f>
        <v>0</v>
      </c>
      <c r="DK82" s="12">
        <f>DJ82/12*11</f>
        <v>0</v>
      </c>
      <c r="DL82" s="47">
        <v>0</v>
      </c>
      <c r="DM82" s="24">
        <f>SUM(DM10:DM81)</f>
        <v>88429.200000000012</v>
      </c>
      <c r="DN82" s="12">
        <f>DM82/12*11</f>
        <v>81060.10000000002</v>
      </c>
      <c r="DO82" s="47">
        <f>SUM(DO10:DO81)</f>
        <v>0</v>
      </c>
      <c r="DP82" s="24">
        <f>SUM(DP10:DP81)</f>
        <v>0</v>
      </c>
      <c r="DQ82" s="12">
        <f>DP82/12*11</f>
        <v>0</v>
      </c>
      <c r="DR82" s="19">
        <f>SUM(DR10:DR81)</f>
        <v>0</v>
      </c>
      <c r="DS82" s="24">
        <f>SUM(DS10:DS81)</f>
        <v>10121</v>
      </c>
      <c r="DT82" s="12">
        <f>DS82/12*11</f>
        <v>9277.5833333333321</v>
      </c>
      <c r="DU82" s="19">
        <f>SUM(DU10:DU81)</f>
        <v>0</v>
      </c>
      <c r="DV82" s="24">
        <f>SUM(DV10:DV81)</f>
        <v>0</v>
      </c>
      <c r="DW82" s="12">
        <f>DV82/12*11</f>
        <v>0</v>
      </c>
      <c r="DX82" s="19">
        <f>SUM(DX10:DX81)</f>
        <v>0</v>
      </c>
      <c r="DY82" s="24">
        <f>SUM(DY10:DY81)</f>
        <v>301436.50000000006</v>
      </c>
      <c r="DZ82" s="12">
        <f>DY82/12*11</f>
        <v>276316.79166666674</v>
      </c>
      <c r="EA82" s="19">
        <f>SUM(EA10:EA81)</f>
        <v>0</v>
      </c>
      <c r="EB82" s="24">
        <f>SUM(EB10:EB81)</f>
        <v>0</v>
      </c>
      <c r="EC82" s="24">
        <f>SUM(EC10:EC81)</f>
        <v>399986.7</v>
      </c>
      <c r="ED82" s="12">
        <f>EC82/12*11</f>
        <v>366654.47499999998</v>
      </c>
      <c r="EE82" s="24">
        <f>SUM(EE10:EE81)</f>
        <v>0</v>
      </c>
      <c r="EF82" s="24">
        <f>SUM(EF10:EF81)</f>
        <v>-98550.200000000012</v>
      </c>
    </row>
    <row r="83" spans="1:143">
      <c r="C83" s="52"/>
      <c r="D83" s="52"/>
      <c r="E83" s="52"/>
      <c r="F83" s="52"/>
      <c r="G83" s="52"/>
    </row>
  </sheetData>
  <protectedRanges>
    <protectedRange sqref="BU82" name="Range5_1_1_1_2_1_1_2_1_1_1_2_1_1_1"/>
    <protectedRange sqref="BX82" name="Range5_2_1_1_2_1_1_2_1_1_1_2_1_1_1"/>
    <protectedRange sqref="W10:W82" name="Range4_5_1_2_1_1_1_1_1_1_1_1_1"/>
    <protectedRange sqref="AB10:AB82" name="Range4_1_1_1_2_1_1_1_1_1_1_1_1_1"/>
    <protectedRange sqref="AG10:AG82" name="Range4_2_1_1_2_1_1_1_1_1_1_1_1_1"/>
    <protectedRange sqref="AL10:AL82" name="Range4_3_1_1_2_1_1_1_1_1_1_1_1_1"/>
    <protectedRange sqref="AQ10:AQ82" name="Range4_4_1_1_2_1_1_1_1_1_1_1_1_1"/>
    <protectedRange sqref="C41:D42" name="Range4_13"/>
    <protectedRange sqref="C10:D39" name="Range1_1_1_1_1"/>
    <protectedRange sqref="C40:D40" name="Range1_1_1_1_2"/>
    <protectedRange sqref="C43:D43" name="Range1_1_1_1_3"/>
    <protectedRange sqref="D44:D81" name="Range1_1_1_1_4_1"/>
    <protectedRange sqref="C65:C67 C62 C45" name="Range4_13_2_1"/>
    <protectedRange sqref="C44" name="Range1_1_1_1_4_2_1"/>
    <protectedRange sqref="C46:C47" name="Range1_1_1_1_5_2_1"/>
    <protectedRange sqref="C48:C49" name="Range1_1_1_1_6_2_1"/>
    <protectedRange sqref="C50:C51" name="Range1_1_1_1_7_2_1"/>
    <protectedRange sqref="C52:C54" name="Range1_1_1_1_8_2_1"/>
    <protectedRange sqref="C55:C56" name="Range1_1_1_1_10_2_1"/>
    <protectedRange sqref="C57:C59" name="Range1_1_1_1_11_2_1"/>
    <protectedRange sqref="C60:C61" name="Range1_1_1_1_12_2_1"/>
    <protectedRange sqref="C63:C64" name="Range1_1_1_1_9_2_1"/>
    <protectedRange sqref="C68:C72" name="Range1_1_1_1_13_2_1"/>
    <protectedRange sqref="C73:C75" name="Range4_24_1_1_2_1"/>
    <protectedRange sqref="C76:C78" name="Range4_9_1_1_2_1"/>
    <protectedRange sqref="C79:C81" name="Range4_9_1_1_1_1_2_1"/>
    <protectedRange sqref="T10:T43" name="Range4_1"/>
    <protectedRange sqref="T44:T81" name="Range4_1_5_1"/>
    <protectedRange sqref="Y10:Y43" name="Range4_1_1"/>
    <protectedRange sqref="Y44:Y81" name="Range4_1_1_3_1"/>
    <protectedRange sqref="AD10:AD43" name="Range4_1_2"/>
    <protectedRange sqref="AD44:AD81" name="Range4_1_2_2_1"/>
    <protectedRange sqref="AI10:AI43" name="Range4_1_3"/>
    <protectedRange sqref="AI44:AI81" name="Range4_1_3_2_1"/>
    <protectedRange sqref="AN10:AN11 AN36:AN43" name="Range4_1_10"/>
    <protectedRange sqref="AN46:AN81" name="Range4_1_10_2_1"/>
    <protectedRange sqref="AS10:AS43" name="Range4_18_1_2"/>
    <protectedRange sqref="AS44:AS81" name="Range4_18_1_2_1"/>
    <protectedRange sqref="AV10:AV43" name="Range4_18_1_2_2"/>
    <protectedRange sqref="AV44:AV81" name="Range4_18_1_2_1_1"/>
    <protectedRange sqref="BE10:BE43" name="Range4_9_2"/>
    <protectedRange sqref="BE46:BE58 BE60:BE81 BE44" name="Range4_9_2_1"/>
    <protectedRange sqref="BE45" name="Range5_19_1_1_1_1"/>
    <protectedRange sqref="BE59" name="Range5_19_2_1"/>
    <protectedRange sqref="BS10:BS43" name="Range5_1_9"/>
    <protectedRange sqref="BS44:BS81" name="Range5_1_9_2_1"/>
    <protectedRange sqref="BV10:BV43" name="Range5_1_10"/>
    <protectedRange sqref="BV44:BV81" name="Range5_1_10_2_1"/>
    <protectedRange sqref="BY10:BY42" name="Range5_19_1"/>
    <protectedRange sqref="BY43" name="Range5_20_3_1"/>
    <protectedRange sqref="BY44:BY45" name="Range5_19_1_1"/>
    <protectedRange sqref="BY47" name="Range5_20_4_2_1"/>
    <protectedRange sqref="BY46" name="Range5_20_1_6_1"/>
    <protectedRange sqref="BY48:BY51" name="Range5_20_4_3_1"/>
    <protectedRange sqref="BY59 BY53:BY54" name="Range5_20_5_1_1"/>
    <protectedRange sqref="BY52" name="Range5_14_1_1_1"/>
    <protectedRange sqref="BY55:BY58" name="Range5_21_1_1_2"/>
    <protectedRange sqref="BY60:BY61" name="Range5_21_1_1_1_1"/>
    <protectedRange sqref="BY68" name="Range5_21_2_2"/>
    <protectedRange sqref="BY62:BY67" name="Range5_21_1_2_1"/>
    <protectedRange sqref="BY69:BY81" name="Range5_21_2_1_1"/>
    <protectedRange sqref="CB10:CB43" name="Range5_1_11"/>
    <protectedRange sqref="CB44:CB81" name="Range5_1_11_2_1"/>
    <protectedRange sqref="CH10:CH41 CH43" name="Range5_21_1"/>
    <protectedRange sqref="CH42" name="Range5_4"/>
    <protectedRange sqref="CH44:CH45" name="Range5_21_1_4_1"/>
    <protectedRange sqref="CH47" name="Range5_20_6_1_2_1"/>
    <protectedRange sqref="CH46" name="Range5_20_6_2_2_1"/>
    <protectedRange sqref="CH48:CH51" name="Range5_20_6_3_2_1"/>
    <protectedRange sqref="CH53:CH54 CH59" name="Range5_24_1_1_3_1"/>
    <protectedRange sqref="CH52" name="Range5_24_1_2_2_1"/>
    <protectedRange sqref="CH55:CH58" name="Range5_24_1_1_1_2_1"/>
    <protectedRange sqref="CH60:CH61" name="Range5_24_2_3_1"/>
    <protectedRange sqref="CH68" name="Range5_24_1_3_2_1"/>
    <protectedRange sqref="CH62:CH67" name="Range5_24_2_1_2_1"/>
    <protectedRange sqref="CH69:CH81" name="Range5_24_3_2_1"/>
    <protectedRange sqref="CK10:CK43" name="Range4_10"/>
    <protectedRange sqref="CK44:CK45" name="Range4_10_1"/>
    <protectedRange sqref="CK46:CK51" name="Range5_24_4_1"/>
    <protectedRange sqref="CK52:CK61" name="Range4_2_1"/>
    <protectedRange sqref="CK62:CK81" name="Range4_4_1"/>
    <protectedRange sqref="CN10:CN43" name="Range5_1"/>
    <protectedRange sqref="CN44:CN81" name="Range5_1_3_1"/>
    <protectedRange sqref="CT10:CT43" name="Range4"/>
    <protectedRange sqref="CT44:CT45" name="Range4_8_1"/>
    <protectedRange sqref="CT46:CT51" name="Range4_3_2_1"/>
    <protectedRange sqref="CT52:CT61" name="Range4_5_2_1"/>
    <protectedRange sqref="CT62:CT81" name="Range4_6_2_1"/>
    <protectedRange sqref="CW10:CW43" name="Range5_24_1"/>
    <protectedRange sqref="CW44 CW62:CW81" name="Range5_24_1_5_1"/>
    <protectedRange sqref="CW45" name="Range5_5_2_1"/>
    <protectedRange sqref="CW47" name="Range5_8_2_1"/>
    <protectedRange sqref="CW46" name="Range5_15_2_1"/>
    <protectedRange sqref="CW48:CW51" name="Range5_16_2_1"/>
    <protectedRange sqref="CW53:CW54 CW59" name="Range5_17_2_1"/>
    <protectedRange sqref="CW52" name="Range5_18_2_1"/>
    <protectedRange sqref="CW55:CW58" name="Range5_23_2_1"/>
    <protectedRange sqref="CW60:CW61" name="Range5_24_6_1"/>
    <protectedRange sqref="DC10:DC43" name="Range5_1_1"/>
    <protectedRange sqref="DC44:DC81" name="Range5_1_1_2_1"/>
    <protectedRange sqref="CG10:CG81" name="Range5_6"/>
    <protectedRange sqref="DL10:DL33" name="Range6"/>
    <protectedRange sqref="AF10:AF81" name="Range4_1_6"/>
    <protectedRange sqref="AA10:AA81" name="Range4_1_7"/>
    <protectedRange sqref="V10:V81" name="Range4_1_8"/>
    <protectedRange sqref="AK10:AK81" name="Range4_1_9"/>
    <protectedRange sqref="AP10:AP81" name="Range4_1_11"/>
    <protectedRange sqref="AU10:AU81" name="Range4_1_12"/>
    <protectedRange sqref="AX10:AX81" name="Range4_1_13"/>
    <protectedRange sqref="BA10:BA81" name="Range4_1_14"/>
    <protectedRange sqref="BG10:BG81" name="Range4_1_15"/>
    <protectedRange sqref="BJ10:BJ81" name="Range4_1_16"/>
    <protectedRange sqref="BM10:BM81" name="Range4_1_17"/>
    <protectedRange sqref="CA10:CA81" name="Range5_1_4"/>
    <protectedRange sqref="CD10:CD81" name="Range5_1_5"/>
    <protectedRange sqref="CJ10:CJ81" name="Range5_1_6"/>
    <protectedRange sqref="CM10:CM81" name="Range5_1_7"/>
    <protectedRange sqref="CP10:CP81" name="Range5_1_8"/>
    <protectedRange sqref="CS10:CS81" name="Range5_1_12"/>
    <protectedRange sqref="CV10:CV81" name="Range5_1_13"/>
    <protectedRange sqref="CY10:CY81" name="Range5_1_14"/>
    <protectedRange sqref="DB82" name="Range5_1_15"/>
    <protectedRange sqref="DE82:DF82" name="Range5_1_16"/>
    <protectedRange sqref="DL34:DL82" name="Range6_1_1"/>
    <protectedRange sqref="DO82" name="Range6_1_3"/>
    <protectedRange sqref="DB10:DB81" name="Range5_1_18"/>
    <protectedRange sqref="DE10:DF81" name="Range5_1_19"/>
    <protectedRange sqref="DM10:DM81" name="Range6_1_4"/>
    <protectedRange sqref="DO10:DO81" name="Range6_1_5"/>
    <protectedRange sqref="DR10:DR81" name="Range6_1_6"/>
    <protectedRange sqref="DS10:DS81" name="Range6_1_7"/>
    <protectedRange sqref="DU10:DU81" name="Range6_1_8"/>
    <protectedRange sqref="DX10:DX81" name="Range6_1_9"/>
    <protectedRange sqref="EA10:EB81" name="Range6_1_10"/>
    <protectedRange sqref="DY10:DY81" name="Range6_1_11"/>
    <protectedRange sqref="CQ10:CQ81" name="Range5_1_20"/>
    <protectedRange sqref="BU10:BU81" name="Range5"/>
    <protectedRange sqref="BX10:BX81" name="Range5_2"/>
  </protectedRanges>
  <mergeCells count="132">
    <mergeCell ref="DZ7:EA7"/>
    <mergeCell ref="EB7:EB8"/>
    <mergeCell ref="EC7:EC8"/>
    <mergeCell ref="ED7:EE7"/>
    <mergeCell ref="DQ7:DR7"/>
    <mergeCell ref="DS7:DS8"/>
    <mergeCell ref="DT7:DU7"/>
    <mergeCell ref="DV7:DV8"/>
    <mergeCell ref="DW7:DX7"/>
    <mergeCell ref="DY7:DY8"/>
    <mergeCell ref="DH7:DI7"/>
    <mergeCell ref="DJ7:DJ8"/>
    <mergeCell ref="DK7:DL7"/>
    <mergeCell ref="DM7:DM8"/>
    <mergeCell ref="DN7:DO7"/>
    <mergeCell ref="DP7:DP8"/>
    <mergeCell ref="CZ7:CZ8"/>
    <mergeCell ref="DA7:DB7"/>
    <mergeCell ref="DC7:DC8"/>
    <mergeCell ref="DD7:DE7"/>
    <mergeCell ref="DF7:DF8"/>
    <mergeCell ref="DG7:DG8"/>
    <mergeCell ref="CQ7:CQ8"/>
    <mergeCell ref="CR7:CS7"/>
    <mergeCell ref="CT7:CT8"/>
    <mergeCell ref="CU7:CV7"/>
    <mergeCell ref="CW7:CW8"/>
    <mergeCell ref="CX7:CY7"/>
    <mergeCell ref="CH7:CH8"/>
    <mergeCell ref="CI7:CJ7"/>
    <mergeCell ref="CK7:CK8"/>
    <mergeCell ref="CL7:CM7"/>
    <mergeCell ref="CN7:CN8"/>
    <mergeCell ref="CO7:CP7"/>
    <mergeCell ref="BY7:BY8"/>
    <mergeCell ref="BZ7:CA7"/>
    <mergeCell ref="CB7:CB8"/>
    <mergeCell ref="CC7:CD7"/>
    <mergeCell ref="CE7:CE8"/>
    <mergeCell ref="CF7:CG7"/>
    <mergeCell ref="BN7:BN8"/>
    <mergeCell ref="BO7:BR7"/>
    <mergeCell ref="BS7:BS8"/>
    <mergeCell ref="BT7:BU7"/>
    <mergeCell ref="BV7:BV8"/>
    <mergeCell ref="BW7:BX7"/>
    <mergeCell ref="BE7:BE8"/>
    <mergeCell ref="BF7:BG7"/>
    <mergeCell ref="BH7:BH8"/>
    <mergeCell ref="BI7:BJ7"/>
    <mergeCell ref="BK7:BK8"/>
    <mergeCell ref="BL7:BM7"/>
    <mergeCell ref="AV7:AV8"/>
    <mergeCell ref="AW7:AX7"/>
    <mergeCell ref="AY7:AY8"/>
    <mergeCell ref="AZ7:BA7"/>
    <mergeCell ref="BB7:BB8"/>
    <mergeCell ref="BC7:BD7"/>
    <mergeCell ref="AI7:AI8"/>
    <mergeCell ref="AJ7:AM7"/>
    <mergeCell ref="AN7:AN8"/>
    <mergeCell ref="AO7:AR7"/>
    <mergeCell ref="AS7:AS8"/>
    <mergeCell ref="AT7:AU7"/>
    <mergeCell ref="T7:T8"/>
    <mergeCell ref="U7:X7"/>
    <mergeCell ref="Y7:Y8"/>
    <mergeCell ref="Z7:AC7"/>
    <mergeCell ref="AD7:AD8"/>
    <mergeCell ref="AE7:AH7"/>
    <mergeCell ref="DM6:DO6"/>
    <mergeCell ref="DS6:DU6"/>
    <mergeCell ref="DV6:DX6"/>
    <mergeCell ref="DY6:EA6"/>
    <mergeCell ref="E7:E8"/>
    <mergeCell ref="F7:I7"/>
    <mergeCell ref="J7:J8"/>
    <mergeCell ref="K7:N7"/>
    <mergeCell ref="O7:O8"/>
    <mergeCell ref="P7:S7"/>
    <mergeCell ref="BV6:BX6"/>
    <mergeCell ref="BY6:CA6"/>
    <mergeCell ref="CB6:CD6"/>
    <mergeCell ref="CE6:CG6"/>
    <mergeCell ref="CH6:CJ6"/>
    <mergeCell ref="CK6:CM6"/>
    <mergeCell ref="AY6:BA6"/>
    <mergeCell ref="BB6:BD6"/>
    <mergeCell ref="BE6:BG6"/>
    <mergeCell ref="BH6:BJ6"/>
    <mergeCell ref="BN6:BR6"/>
    <mergeCell ref="BS6:BU6"/>
    <mergeCell ref="DP5:DR6"/>
    <mergeCell ref="DS5:EA5"/>
    <mergeCell ref="O6:S6"/>
    <mergeCell ref="T6:X6"/>
    <mergeCell ref="Y6:AC6"/>
    <mergeCell ref="AD6:AH6"/>
    <mergeCell ref="AI6:AM6"/>
    <mergeCell ref="AN6:AR6"/>
    <mergeCell ref="AS6:AU6"/>
    <mergeCell ref="AV6:AX6"/>
    <mergeCell ref="CE5:CM5"/>
    <mergeCell ref="CN5:CV5"/>
    <mergeCell ref="CW5:CY6"/>
    <mergeCell ref="CZ5:DB6"/>
    <mergeCell ref="DC5:DE6"/>
    <mergeCell ref="DJ5:DO5"/>
    <mergeCell ref="CN6:CP6"/>
    <mergeCell ref="CQ6:CS6"/>
    <mergeCell ref="CT6:CV6"/>
    <mergeCell ref="DJ6:DL6"/>
    <mergeCell ref="O4:DE4"/>
    <mergeCell ref="DF4:DF6"/>
    <mergeCell ref="DG4:DI6"/>
    <mergeCell ref="DJ4:EA4"/>
    <mergeCell ref="EB4:EB6"/>
    <mergeCell ref="EC4:EE6"/>
    <mergeCell ref="O5:AU5"/>
    <mergeCell ref="AV5:BJ5"/>
    <mergeCell ref="BK5:BM6"/>
    <mergeCell ref="BN5:CD5"/>
    <mergeCell ref="C1:N1"/>
    <mergeCell ref="C2:N2"/>
    <mergeCell ref="T2:V2"/>
    <mergeCell ref="L3:O3"/>
    <mergeCell ref="A4:A8"/>
    <mergeCell ref="B4:B8"/>
    <mergeCell ref="C4:C8"/>
    <mergeCell ref="D4:D8"/>
    <mergeCell ref="E4:I6"/>
    <mergeCell ref="J4:N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80"/>
  <sheetViews>
    <sheetView topLeftCell="A51" zoomScale="55" zoomScaleNormal="55" workbookViewId="0">
      <selection activeCell="C8" sqref="C8:C79"/>
    </sheetView>
  </sheetViews>
  <sheetFormatPr defaultRowHeight="17.25"/>
  <cols>
    <col min="1" max="1" width="4.375" style="1" customWidth="1"/>
    <col min="2" max="2" width="20.5" style="34" customWidth="1"/>
    <col min="3" max="4" width="11" style="1" customWidth="1"/>
    <col min="5" max="5" width="13.125" style="1" customWidth="1"/>
    <col min="6" max="16384" width="9" style="1"/>
  </cols>
  <sheetData>
    <row r="1" spans="1:5" ht="18" customHeight="1"/>
    <row r="2" spans="1:5" s="9" customFormat="1" ht="18" customHeight="1">
      <c r="A2" s="251" t="s">
        <v>6</v>
      </c>
      <c r="B2" s="251" t="s">
        <v>10</v>
      </c>
      <c r="C2" s="376"/>
      <c r="D2" s="376"/>
      <c r="E2" s="376"/>
    </row>
    <row r="3" spans="1:5" s="9" customFormat="1" ht="15" customHeight="1">
      <c r="A3" s="252"/>
      <c r="B3" s="252"/>
      <c r="C3" s="376"/>
      <c r="D3" s="376"/>
      <c r="E3" s="376"/>
    </row>
    <row r="4" spans="1:5" s="9" customFormat="1" ht="119.25" customHeight="1">
      <c r="A4" s="252"/>
      <c r="B4" s="252"/>
      <c r="C4" s="383" t="s">
        <v>42</v>
      </c>
      <c r="D4" s="383"/>
      <c r="E4" s="383"/>
    </row>
    <row r="5" spans="1:5" s="10" customFormat="1" ht="36" customHeight="1">
      <c r="A5" s="252"/>
      <c r="B5" s="252"/>
      <c r="C5" s="381" t="s">
        <v>43</v>
      </c>
      <c r="D5" s="374" t="s">
        <v>55</v>
      </c>
      <c r="E5" s="375"/>
    </row>
    <row r="6" spans="1:5" s="27" customFormat="1" ht="101.25" customHeight="1">
      <c r="A6" s="253"/>
      <c r="B6" s="253"/>
      <c r="C6" s="382"/>
      <c r="D6" s="35" t="e">
        <f>#REF!</f>
        <v>#REF!</v>
      </c>
      <c r="E6" s="102" t="s">
        <v>233</v>
      </c>
    </row>
    <row r="7" spans="1:5" s="31" customFormat="1" ht="15.6" customHeight="1">
      <c r="A7" s="78"/>
      <c r="B7" s="78">
        <v>1</v>
      </c>
      <c r="C7" s="103">
        <v>94</v>
      </c>
      <c r="D7" s="78">
        <v>95</v>
      </c>
      <c r="E7" s="103">
        <v>96</v>
      </c>
    </row>
    <row r="8" spans="1:5" s="14" customFormat="1" ht="20.25" customHeight="1">
      <c r="A8" s="104">
        <v>1</v>
      </c>
      <c r="B8" s="40" t="s">
        <v>56</v>
      </c>
      <c r="C8" s="105">
        <v>33500</v>
      </c>
      <c r="D8" s="33">
        <f>C8/12*2</f>
        <v>5583.333333333333</v>
      </c>
      <c r="E8" s="105">
        <v>2428.2919999999999</v>
      </c>
    </row>
    <row r="9" spans="1:5" s="14" customFormat="1" ht="20.25" customHeight="1">
      <c r="A9" s="104">
        <v>2</v>
      </c>
      <c r="B9" s="40" t="s">
        <v>57</v>
      </c>
      <c r="C9" s="105">
        <v>1300</v>
      </c>
      <c r="D9" s="33">
        <f t="shared" ref="D9:D72" si="0">C9/12*2</f>
        <v>216.66666666666666</v>
      </c>
      <c r="E9" s="105">
        <v>19.7</v>
      </c>
    </row>
    <row r="10" spans="1:5" s="14" customFormat="1" ht="20.25" customHeight="1">
      <c r="A10" s="104">
        <v>3</v>
      </c>
      <c r="B10" s="40" t="s">
        <v>58</v>
      </c>
      <c r="C10" s="105">
        <v>0</v>
      </c>
      <c r="D10" s="33">
        <f t="shared" si="0"/>
        <v>0</v>
      </c>
      <c r="E10" s="105">
        <v>0</v>
      </c>
    </row>
    <row r="11" spans="1:5" s="14" customFormat="1" ht="20.25" customHeight="1">
      <c r="A11" s="104">
        <v>4</v>
      </c>
      <c r="B11" s="40" t="s">
        <v>59</v>
      </c>
      <c r="C11" s="105">
        <v>0</v>
      </c>
      <c r="D11" s="33">
        <f t="shared" si="0"/>
        <v>0</v>
      </c>
      <c r="E11" s="105">
        <v>0</v>
      </c>
    </row>
    <row r="12" spans="1:5" s="14" customFormat="1" ht="20.25" customHeight="1">
      <c r="A12" s="104">
        <v>5</v>
      </c>
      <c r="B12" s="40" t="s">
        <v>60</v>
      </c>
      <c r="C12" s="105">
        <v>815</v>
      </c>
      <c r="D12" s="33">
        <f t="shared" si="0"/>
        <v>135.83333333333334</v>
      </c>
      <c r="E12" s="105">
        <v>8.6999999999999993</v>
      </c>
    </row>
    <row r="13" spans="1:5" s="14" customFormat="1" ht="20.25" customHeight="1">
      <c r="A13" s="104">
        <v>6</v>
      </c>
      <c r="B13" s="40" t="s">
        <v>61</v>
      </c>
      <c r="C13" s="105">
        <v>2880</v>
      </c>
      <c r="D13" s="33">
        <f t="shared" si="0"/>
        <v>480</v>
      </c>
      <c r="E13" s="105">
        <v>71.599999999999994</v>
      </c>
    </row>
    <row r="14" spans="1:5" s="14" customFormat="1" ht="20.25" customHeight="1">
      <c r="A14" s="104">
        <v>7</v>
      </c>
      <c r="B14" s="40" t="s">
        <v>62</v>
      </c>
      <c r="C14" s="105">
        <v>900</v>
      </c>
      <c r="D14" s="33">
        <f t="shared" si="0"/>
        <v>150</v>
      </c>
      <c r="E14" s="105">
        <v>0</v>
      </c>
    </row>
    <row r="15" spans="1:5" s="14" customFormat="1" ht="20.25" customHeight="1">
      <c r="A15" s="104">
        <v>8</v>
      </c>
      <c r="B15" s="40" t="s">
        <v>63</v>
      </c>
      <c r="C15" s="105">
        <v>800</v>
      </c>
      <c r="D15" s="33">
        <f t="shared" si="0"/>
        <v>133.33333333333334</v>
      </c>
      <c r="E15" s="105">
        <v>0</v>
      </c>
    </row>
    <row r="16" spans="1:5" s="14" customFormat="1" ht="20.25" customHeight="1">
      <c r="A16" s="104">
        <v>9</v>
      </c>
      <c r="B16" s="40" t="s">
        <v>64</v>
      </c>
      <c r="C16" s="105">
        <v>0</v>
      </c>
      <c r="D16" s="33">
        <f t="shared" si="0"/>
        <v>0</v>
      </c>
      <c r="E16" s="105">
        <v>0</v>
      </c>
    </row>
    <row r="17" spans="1:5" s="14" customFormat="1" ht="20.25" customHeight="1">
      <c r="A17" s="104">
        <v>10</v>
      </c>
      <c r="B17" s="40" t="s">
        <v>65</v>
      </c>
      <c r="C17" s="105">
        <v>3000</v>
      </c>
      <c r="D17" s="33">
        <f t="shared" si="0"/>
        <v>500</v>
      </c>
      <c r="E17" s="105">
        <v>102.9</v>
      </c>
    </row>
    <row r="18" spans="1:5" s="14" customFormat="1" ht="20.25" customHeight="1">
      <c r="A18" s="104">
        <v>11</v>
      </c>
      <c r="B18" s="40" t="s">
        <v>66</v>
      </c>
      <c r="C18" s="105">
        <v>0</v>
      </c>
      <c r="D18" s="33">
        <f t="shared" si="0"/>
        <v>0</v>
      </c>
      <c r="E18" s="105">
        <v>0</v>
      </c>
    </row>
    <row r="19" spans="1:5" s="14" customFormat="1" ht="20.25" customHeight="1">
      <c r="A19" s="104">
        <v>12</v>
      </c>
      <c r="B19" s="40" t="s">
        <v>67</v>
      </c>
      <c r="C19" s="105">
        <v>0</v>
      </c>
      <c r="D19" s="33">
        <f t="shared" si="0"/>
        <v>0</v>
      </c>
      <c r="E19" s="105">
        <v>0</v>
      </c>
    </row>
    <row r="20" spans="1:5" s="15" customFormat="1" ht="20.25" customHeight="1">
      <c r="A20" s="104">
        <v>13</v>
      </c>
      <c r="B20" s="40" t="s">
        <v>68</v>
      </c>
      <c r="C20" s="105">
        <v>11000</v>
      </c>
      <c r="D20" s="33">
        <f t="shared" si="0"/>
        <v>1833.3333333333333</v>
      </c>
      <c r="E20" s="105">
        <v>10</v>
      </c>
    </row>
    <row r="21" spans="1:5" s="15" customFormat="1" ht="20.25" customHeight="1">
      <c r="A21" s="104">
        <v>14</v>
      </c>
      <c r="B21" s="40" t="s">
        <v>69</v>
      </c>
      <c r="C21" s="105">
        <v>1640</v>
      </c>
      <c r="D21" s="33">
        <f t="shared" si="0"/>
        <v>273.33333333333331</v>
      </c>
      <c r="E21" s="105">
        <v>0</v>
      </c>
    </row>
    <row r="22" spans="1:5" s="15" customFormat="1" ht="20.25" customHeight="1">
      <c r="A22" s="104">
        <v>15</v>
      </c>
      <c r="B22" s="40" t="s">
        <v>70</v>
      </c>
      <c r="C22" s="105">
        <v>578</v>
      </c>
      <c r="D22" s="33">
        <f t="shared" si="0"/>
        <v>96.333333333333329</v>
      </c>
      <c r="E22" s="105">
        <v>4.9000000000000004</v>
      </c>
    </row>
    <row r="23" spans="1:5" s="15" customFormat="1" ht="20.25" customHeight="1">
      <c r="A23" s="104">
        <v>16</v>
      </c>
      <c r="B23" s="40" t="s">
        <v>71</v>
      </c>
      <c r="C23" s="105">
        <v>510</v>
      </c>
      <c r="D23" s="33">
        <f t="shared" si="0"/>
        <v>85</v>
      </c>
      <c r="E23" s="105">
        <v>18.3</v>
      </c>
    </row>
    <row r="24" spans="1:5" s="15" customFormat="1" ht="20.25" customHeight="1">
      <c r="A24" s="104">
        <v>17</v>
      </c>
      <c r="B24" s="40" t="s">
        <v>72</v>
      </c>
      <c r="C24" s="105">
        <v>936</v>
      </c>
      <c r="D24" s="33">
        <f t="shared" si="0"/>
        <v>156</v>
      </c>
      <c r="E24" s="105">
        <v>25.1</v>
      </c>
    </row>
    <row r="25" spans="1:5" s="15" customFormat="1" ht="20.25" customHeight="1">
      <c r="A25" s="104">
        <v>18</v>
      </c>
      <c r="B25" s="40" t="s">
        <v>73</v>
      </c>
      <c r="C25" s="105">
        <v>0</v>
      </c>
      <c r="D25" s="33">
        <f t="shared" si="0"/>
        <v>0</v>
      </c>
      <c r="E25" s="105">
        <v>0</v>
      </c>
    </row>
    <row r="26" spans="1:5" s="15" customFormat="1" ht="20.25" customHeight="1">
      <c r="A26" s="104">
        <v>19</v>
      </c>
      <c r="B26" s="40" t="s">
        <v>74</v>
      </c>
      <c r="C26" s="105">
        <v>2000</v>
      </c>
      <c r="D26" s="33">
        <f t="shared" si="0"/>
        <v>333.33333333333331</v>
      </c>
      <c r="E26" s="105">
        <v>0</v>
      </c>
    </row>
    <row r="27" spans="1:5" s="15" customFormat="1" ht="20.25" customHeight="1">
      <c r="A27" s="104">
        <v>20</v>
      </c>
      <c r="B27" s="40" t="s">
        <v>75</v>
      </c>
      <c r="C27" s="105">
        <v>520</v>
      </c>
      <c r="D27" s="33">
        <f t="shared" si="0"/>
        <v>86.666666666666671</v>
      </c>
      <c r="E27" s="105">
        <v>0</v>
      </c>
    </row>
    <row r="28" spans="1:5" s="15" customFormat="1" ht="20.25" customHeight="1">
      <c r="A28" s="104">
        <v>21</v>
      </c>
      <c r="B28" s="40" t="s">
        <v>76</v>
      </c>
      <c r="C28" s="105">
        <v>2150</v>
      </c>
      <c r="D28" s="33">
        <f t="shared" si="0"/>
        <v>358.33333333333331</v>
      </c>
      <c r="E28" s="105">
        <v>0</v>
      </c>
    </row>
    <row r="29" spans="1:5" s="15" customFormat="1" ht="20.25" customHeight="1">
      <c r="A29" s="104">
        <v>22</v>
      </c>
      <c r="B29" s="40" t="s">
        <v>77</v>
      </c>
      <c r="C29" s="105">
        <v>300</v>
      </c>
      <c r="D29" s="33">
        <f t="shared" si="0"/>
        <v>50</v>
      </c>
      <c r="E29" s="105">
        <v>0</v>
      </c>
    </row>
    <row r="30" spans="1:5" s="15" customFormat="1" ht="20.25" customHeight="1">
      <c r="A30" s="104">
        <v>23</v>
      </c>
      <c r="B30" s="40" t="s">
        <v>78</v>
      </c>
      <c r="C30" s="105">
        <v>0</v>
      </c>
      <c r="D30" s="33">
        <f t="shared" si="0"/>
        <v>0</v>
      </c>
      <c r="E30" s="105">
        <v>0</v>
      </c>
    </row>
    <row r="31" spans="1:5" s="15" customFormat="1" ht="20.25" customHeight="1">
      <c r="A31" s="104">
        <v>24</v>
      </c>
      <c r="B31" s="40" t="s">
        <v>79</v>
      </c>
      <c r="C31" s="105">
        <v>0</v>
      </c>
      <c r="D31" s="33">
        <f t="shared" si="0"/>
        <v>0</v>
      </c>
      <c r="E31" s="105">
        <v>0</v>
      </c>
    </row>
    <row r="32" spans="1:5" s="15" customFormat="1" ht="20.25" customHeight="1">
      <c r="A32" s="104">
        <v>25</v>
      </c>
      <c r="B32" s="40" t="s">
        <v>80</v>
      </c>
      <c r="C32" s="105">
        <v>800</v>
      </c>
      <c r="D32" s="33">
        <f t="shared" si="0"/>
        <v>133.33333333333334</v>
      </c>
      <c r="E32" s="105">
        <v>0</v>
      </c>
    </row>
    <row r="33" spans="1:5" s="15" customFormat="1" ht="20.25" customHeight="1">
      <c r="A33" s="104">
        <v>26</v>
      </c>
      <c r="B33" s="79" t="s">
        <v>81</v>
      </c>
      <c r="C33" s="105">
        <v>2872.4</v>
      </c>
      <c r="D33" s="33">
        <f t="shared" si="0"/>
        <v>478.73333333333335</v>
      </c>
      <c r="E33" s="105">
        <v>0</v>
      </c>
    </row>
    <row r="34" spans="1:5" s="15" customFormat="1" ht="20.25" customHeight="1">
      <c r="A34" s="104">
        <v>27</v>
      </c>
      <c r="B34" s="40" t="s">
        <v>82</v>
      </c>
      <c r="C34" s="105">
        <v>1000</v>
      </c>
      <c r="D34" s="33">
        <f t="shared" si="0"/>
        <v>166.66666666666666</v>
      </c>
      <c r="E34" s="105">
        <v>0</v>
      </c>
    </row>
    <row r="35" spans="1:5" s="15" customFormat="1" ht="20.25" customHeight="1">
      <c r="A35" s="104">
        <v>28</v>
      </c>
      <c r="B35" s="40" t="s">
        <v>83</v>
      </c>
      <c r="C35" s="105">
        <v>7074</v>
      </c>
      <c r="D35" s="33">
        <f t="shared" si="0"/>
        <v>1179</v>
      </c>
      <c r="E35" s="105">
        <v>1</v>
      </c>
    </row>
    <row r="36" spans="1:5" s="15" customFormat="1" ht="20.25" customHeight="1">
      <c r="A36" s="104">
        <v>29</v>
      </c>
      <c r="B36" s="40" t="s">
        <v>84</v>
      </c>
      <c r="C36" s="105">
        <v>600</v>
      </c>
      <c r="D36" s="33">
        <f t="shared" si="0"/>
        <v>100</v>
      </c>
      <c r="E36" s="105">
        <v>37</v>
      </c>
    </row>
    <row r="37" spans="1:5" s="15" customFormat="1" ht="20.25" customHeight="1">
      <c r="A37" s="104">
        <v>30</v>
      </c>
      <c r="B37" s="40" t="s">
        <v>85</v>
      </c>
      <c r="C37" s="105">
        <v>1100</v>
      </c>
      <c r="D37" s="33">
        <f t="shared" si="0"/>
        <v>183.33333333333334</v>
      </c>
      <c r="E37" s="105">
        <v>0</v>
      </c>
    </row>
    <row r="38" spans="1:5" s="15" customFormat="1" ht="20.25" customHeight="1">
      <c r="A38" s="104">
        <v>31</v>
      </c>
      <c r="B38" s="40" t="s">
        <v>86</v>
      </c>
      <c r="C38" s="105">
        <v>24850</v>
      </c>
      <c r="D38" s="33">
        <f t="shared" si="0"/>
        <v>4141.666666666667</v>
      </c>
      <c r="E38" s="105">
        <v>833.03009999999995</v>
      </c>
    </row>
    <row r="39" spans="1:5" s="15" customFormat="1" ht="20.25" customHeight="1">
      <c r="A39" s="104">
        <v>32</v>
      </c>
      <c r="B39" s="40" t="s">
        <v>87</v>
      </c>
      <c r="C39" s="105">
        <v>1620</v>
      </c>
      <c r="D39" s="33">
        <f t="shared" si="0"/>
        <v>270</v>
      </c>
      <c r="E39" s="105">
        <v>114</v>
      </c>
    </row>
    <row r="40" spans="1:5" s="15" customFormat="1" ht="20.25" customHeight="1">
      <c r="A40" s="104">
        <v>33</v>
      </c>
      <c r="B40" s="40" t="s">
        <v>88</v>
      </c>
      <c r="C40" s="105">
        <v>1800</v>
      </c>
      <c r="D40" s="33">
        <f t="shared" si="0"/>
        <v>300</v>
      </c>
      <c r="E40" s="105">
        <v>0</v>
      </c>
    </row>
    <row r="41" spans="1:5" s="15" customFormat="1" ht="20.25" customHeight="1">
      <c r="A41" s="104">
        <v>34</v>
      </c>
      <c r="B41" s="40" t="s">
        <v>89</v>
      </c>
      <c r="C41" s="105">
        <v>350</v>
      </c>
      <c r="D41" s="33">
        <f t="shared" si="0"/>
        <v>58.333333333333336</v>
      </c>
      <c r="E41" s="105">
        <v>0</v>
      </c>
    </row>
    <row r="42" spans="1:5" s="15" customFormat="1" ht="20.25" customHeight="1">
      <c r="A42" s="104">
        <v>35</v>
      </c>
      <c r="B42" s="41" t="s">
        <v>90</v>
      </c>
      <c r="C42" s="105">
        <v>0</v>
      </c>
      <c r="D42" s="33">
        <f t="shared" si="0"/>
        <v>0</v>
      </c>
      <c r="E42" s="105">
        <v>0</v>
      </c>
    </row>
    <row r="43" spans="1:5" s="15" customFormat="1" ht="20.25" customHeight="1">
      <c r="A43" s="104">
        <v>36</v>
      </c>
      <c r="B43" s="41" t="s">
        <v>91</v>
      </c>
      <c r="C43" s="105">
        <v>4990.8999999999996</v>
      </c>
      <c r="D43" s="33">
        <f t="shared" si="0"/>
        <v>831.81666666666661</v>
      </c>
      <c r="E43" s="105">
        <v>50.1</v>
      </c>
    </row>
    <row r="44" spans="1:5" s="15" customFormat="1" ht="20.25" customHeight="1">
      <c r="A44" s="104">
        <v>37</v>
      </c>
      <c r="B44" s="41" t="s">
        <v>92</v>
      </c>
      <c r="C44" s="105">
        <v>600</v>
      </c>
      <c r="D44" s="33">
        <f t="shared" si="0"/>
        <v>100</v>
      </c>
      <c r="E44" s="105">
        <v>0</v>
      </c>
    </row>
    <row r="45" spans="1:5" s="15" customFormat="1" ht="20.25" customHeight="1">
      <c r="A45" s="104">
        <v>38</v>
      </c>
      <c r="B45" s="41" t="s">
        <v>93</v>
      </c>
      <c r="C45" s="105">
        <v>400</v>
      </c>
      <c r="D45" s="33">
        <f t="shared" si="0"/>
        <v>66.666666666666671</v>
      </c>
      <c r="E45" s="105">
        <v>0</v>
      </c>
    </row>
    <row r="46" spans="1:5" s="15" customFormat="1" ht="20.25" customHeight="1">
      <c r="A46" s="104">
        <v>39</v>
      </c>
      <c r="B46" s="41" t="s">
        <v>94</v>
      </c>
      <c r="C46" s="105">
        <v>0</v>
      </c>
      <c r="D46" s="33">
        <f t="shared" si="0"/>
        <v>0</v>
      </c>
      <c r="E46" s="105">
        <v>0</v>
      </c>
    </row>
    <row r="47" spans="1:5" s="15" customFormat="1" ht="20.25" customHeight="1">
      <c r="A47" s="104">
        <v>40</v>
      </c>
      <c r="B47" s="41" t="s">
        <v>95</v>
      </c>
      <c r="C47" s="105">
        <v>0</v>
      </c>
      <c r="D47" s="33">
        <f t="shared" si="0"/>
        <v>0</v>
      </c>
      <c r="E47" s="105">
        <v>0</v>
      </c>
    </row>
    <row r="48" spans="1:5" s="15" customFormat="1" ht="20.25" customHeight="1">
      <c r="A48" s="104">
        <v>41</v>
      </c>
      <c r="B48" s="41" t="s">
        <v>96</v>
      </c>
      <c r="C48" s="105">
        <v>0</v>
      </c>
      <c r="D48" s="33">
        <f t="shared" si="0"/>
        <v>0</v>
      </c>
      <c r="E48" s="105">
        <v>0</v>
      </c>
    </row>
    <row r="49" spans="1:5" s="15" customFormat="1" ht="20.25" customHeight="1">
      <c r="A49" s="104">
        <v>42</v>
      </c>
      <c r="B49" s="41" t="s">
        <v>97</v>
      </c>
      <c r="C49" s="105">
        <v>0</v>
      </c>
      <c r="D49" s="33">
        <f t="shared" si="0"/>
        <v>0</v>
      </c>
      <c r="E49" s="105">
        <v>0</v>
      </c>
    </row>
    <row r="50" spans="1:5" s="15" customFormat="1" ht="20.25" customHeight="1">
      <c r="A50" s="104">
        <v>43</v>
      </c>
      <c r="B50" s="41" t="s">
        <v>98</v>
      </c>
      <c r="C50" s="105">
        <v>0</v>
      </c>
      <c r="D50" s="33">
        <f t="shared" si="0"/>
        <v>0</v>
      </c>
      <c r="E50" s="105">
        <v>0</v>
      </c>
    </row>
    <row r="51" spans="1:5" s="15" customFormat="1" ht="20.25" customHeight="1">
      <c r="A51" s="104">
        <v>44</v>
      </c>
      <c r="B51" s="41" t="s">
        <v>99</v>
      </c>
      <c r="C51" s="105">
        <v>350</v>
      </c>
      <c r="D51" s="33">
        <f t="shared" si="0"/>
        <v>58.333333333333336</v>
      </c>
      <c r="E51" s="105">
        <v>1.24</v>
      </c>
    </row>
    <row r="52" spans="1:5" s="15" customFormat="1" ht="20.25" customHeight="1">
      <c r="A52" s="104">
        <v>45</v>
      </c>
      <c r="B52" s="41" t="s">
        <v>100</v>
      </c>
      <c r="C52" s="105">
        <v>950</v>
      </c>
      <c r="D52" s="33">
        <f t="shared" si="0"/>
        <v>158.33333333333334</v>
      </c>
      <c r="E52" s="105">
        <v>0</v>
      </c>
    </row>
    <row r="53" spans="1:5" s="15" customFormat="1" ht="20.25" customHeight="1">
      <c r="A53" s="104">
        <v>46</v>
      </c>
      <c r="B53" s="41" t="s">
        <v>101</v>
      </c>
      <c r="C53" s="105">
        <v>0</v>
      </c>
      <c r="D53" s="33">
        <f t="shared" si="0"/>
        <v>0</v>
      </c>
      <c r="E53" s="105">
        <v>0</v>
      </c>
    </row>
    <row r="54" spans="1:5" s="15" customFormat="1" ht="20.25" customHeight="1">
      <c r="A54" s="104">
        <v>47</v>
      </c>
      <c r="B54" s="41" t="s">
        <v>102</v>
      </c>
      <c r="C54" s="105">
        <v>0</v>
      </c>
      <c r="D54" s="33">
        <f t="shared" si="0"/>
        <v>0</v>
      </c>
      <c r="E54" s="105">
        <v>0</v>
      </c>
    </row>
    <row r="55" spans="1:5" s="15" customFormat="1" ht="20.25" customHeight="1">
      <c r="A55" s="104">
        <v>48</v>
      </c>
      <c r="B55" s="41" t="s">
        <v>103</v>
      </c>
      <c r="C55" s="105">
        <v>0</v>
      </c>
      <c r="D55" s="33">
        <f t="shared" si="0"/>
        <v>0</v>
      </c>
      <c r="E55" s="105">
        <v>0</v>
      </c>
    </row>
    <row r="56" spans="1:5" s="15" customFormat="1" ht="20.25" customHeight="1">
      <c r="A56" s="104">
        <v>49</v>
      </c>
      <c r="B56" s="43" t="s">
        <v>104</v>
      </c>
      <c r="C56" s="105">
        <v>50</v>
      </c>
      <c r="D56" s="33">
        <f t="shared" si="0"/>
        <v>8.3333333333333339</v>
      </c>
      <c r="E56" s="105">
        <v>0</v>
      </c>
    </row>
    <row r="57" spans="1:5" s="15" customFormat="1" ht="20.25" customHeight="1">
      <c r="A57" s="104">
        <v>50</v>
      </c>
      <c r="B57" s="43" t="s">
        <v>105</v>
      </c>
      <c r="C57" s="105">
        <v>6500</v>
      </c>
      <c r="D57" s="33">
        <f t="shared" si="0"/>
        <v>1083.3333333333333</v>
      </c>
      <c r="E57" s="105">
        <v>2281.3789999999999</v>
      </c>
    </row>
    <row r="58" spans="1:5" s="15" customFormat="1" ht="20.25" customHeight="1">
      <c r="A58" s="104">
        <v>51</v>
      </c>
      <c r="B58" s="43" t="s">
        <v>106</v>
      </c>
      <c r="C58" s="105">
        <v>0</v>
      </c>
      <c r="D58" s="33">
        <f t="shared" si="0"/>
        <v>0</v>
      </c>
      <c r="E58" s="105">
        <v>0</v>
      </c>
    </row>
    <row r="59" spans="1:5" s="15" customFormat="1" ht="20.25" customHeight="1">
      <c r="A59" s="104">
        <v>52</v>
      </c>
      <c r="B59" s="43" t="s">
        <v>107</v>
      </c>
      <c r="C59" s="105">
        <v>350</v>
      </c>
      <c r="D59" s="33">
        <f t="shared" si="0"/>
        <v>58.333333333333336</v>
      </c>
      <c r="E59" s="105">
        <v>2</v>
      </c>
    </row>
    <row r="60" spans="1:5" s="15" customFormat="1" ht="20.25" customHeight="1">
      <c r="A60" s="104">
        <v>53</v>
      </c>
      <c r="B60" s="43" t="s">
        <v>108</v>
      </c>
      <c r="C60" s="105">
        <v>0</v>
      </c>
      <c r="D60" s="33">
        <f t="shared" si="0"/>
        <v>0</v>
      </c>
      <c r="E60" s="105">
        <v>0</v>
      </c>
    </row>
    <row r="61" spans="1:5" s="15" customFormat="1" ht="20.25" customHeight="1">
      <c r="A61" s="104">
        <v>54</v>
      </c>
      <c r="B61" s="43" t="s">
        <v>109</v>
      </c>
      <c r="C61" s="105">
        <v>200</v>
      </c>
      <c r="D61" s="33">
        <f t="shared" si="0"/>
        <v>33.333333333333336</v>
      </c>
      <c r="E61" s="105">
        <v>0</v>
      </c>
    </row>
    <row r="62" spans="1:5" s="15" customFormat="1" ht="20.25" customHeight="1">
      <c r="A62" s="104">
        <v>55</v>
      </c>
      <c r="B62" s="43" t="s">
        <v>110</v>
      </c>
      <c r="C62" s="105">
        <v>677</v>
      </c>
      <c r="D62" s="33">
        <f t="shared" si="0"/>
        <v>112.83333333333333</v>
      </c>
      <c r="E62" s="105">
        <v>13</v>
      </c>
    </row>
    <row r="63" spans="1:5" s="15" customFormat="1" ht="20.25" customHeight="1">
      <c r="A63" s="104">
        <v>56</v>
      </c>
      <c r="B63" s="43" t="s">
        <v>111</v>
      </c>
      <c r="C63" s="105">
        <v>200</v>
      </c>
      <c r="D63" s="33">
        <f t="shared" si="0"/>
        <v>33.333333333333336</v>
      </c>
      <c r="E63" s="105">
        <v>0</v>
      </c>
    </row>
    <row r="64" spans="1:5" s="15" customFormat="1" ht="20.25" customHeight="1">
      <c r="A64" s="104">
        <v>57</v>
      </c>
      <c r="B64" s="44" t="s">
        <v>112</v>
      </c>
      <c r="C64" s="105">
        <v>0</v>
      </c>
      <c r="D64" s="33">
        <f t="shared" si="0"/>
        <v>0</v>
      </c>
      <c r="E64" s="105">
        <v>0</v>
      </c>
    </row>
    <row r="65" spans="1:5" s="15" customFormat="1" ht="20.25" customHeight="1">
      <c r="A65" s="104">
        <v>58</v>
      </c>
      <c r="B65" s="80" t="s">
        <v>113</v>
      </c>
      <c r="C65" s="105">
        <v>0</v>
      </c>
      <c r="D65" s="33">
        <f t="shared" si="0"/>
        <v>0</v>
      </c>
      <c r="E65" s="105">
        <v>0</v>
      </c>
    </row>
    <row r="66" spans="1:5" s="15" customFormat="1" ht="20.25" customHeight="1">
      <c r="A66" s="104">
        <v>59</v>
      </c>
      <c r="B66" s="45" t="s">
        <v>114</v>
      </c>
      <c r="C66" s="105">
        <v>0</v>
      </c>
      <c r="D66" s="33">
        <f t="shared" si="0"/>
        <v>0</v>
      </c>
      <c r="E66" s="105">
        <v>0</v>
      </c>
    </row>
    <row r="67" spans="1:5" s="15" customFormat="1" ht="20.25" customHeight="1">
      <c r="A67" s="104">
        <v>60</v>
      </c>
      <c r="B67" s="45" t="s">
        <v>115</v>
      </c>
      <c r="C67" s="105">
        <v>2100</v>
      </c>
      <c r="D67" s="33">
        <f t="shared" si="0"/>
        <v>350</v>
      </c>
      <c r="E67" s="105">
        <v>0</v>
      </c>
    </row>
    <row r="68" spans="1:5" s="15" customFormat="1" ht="20.25" customHeight="1">
      <c r="A68" s="104">
        <v>61</v>
      </c>
      <c r="B68" s="45" t="s">
        <v>116</v>
      </c>
      <c r="C68" s="105">
        <v>0</v>
      </c>
      <c r="D68" s="33">
        <f t="shared" si="0"/>
        <v>0</v>
      </c>
      <c r="E68" s="105">
        <v>0</v>
      </c>
    </row>
    <row r="69" spans="1:5" s="15" customFormat="1" ht="20.25" customHeight="1">
      <c r="A69" s="104">
        <v>62</v>
      </c>
      <c r="B69" s="45" t="s">
        <v>117</v>
      </c>
      <c r="C69" s="105">
        <v>500</v>
      </c>
      <c r="D69" s="33">
        <f t="shared" si="0"/>
        <v>83.333333333333329</v>
      </c>
      <c r="E69" s="105">
        <v>0</v>
      </c>
    </row>
    <row r="70" spans="1:5" s="15" customFormat="1" ht="20.25" customHeight="1">
      <c r="A70" s="104">
        <v>63</v>
      </c>
      <c r="B70" s="46" t="s">
        <v>118</v>
      </c>
      <c r="C70" s="105">
        <v>0</v>
      </c>
      <c r="D70" s="33">
        <f t="shared" si="0"/>
        <v>0</v>
      </c>
      <c r="E70" s="105">
        <v>0</v>
      </c>
    </row>
    <row r="71" spans="1:5" s="15" customFormat="1" ht="20.25" customHeight="1">
      <c r="A71" s="104">
        <v>64</v>
      </c>
      <c r="B71" s="46" t="s">
        <v>119</v>
      </c>
      <c r="C71" s="105">
        <v>0</v>
      </c>
      <c r="D71" s="33">
        <f t="shared" si="0"/>
        <v>0</v>
      </c>
      <c r="E71" s="105">
        <v>0</v>
      </c>
    </row>
    <row r="72" spans="1:5" s="15" customFormat="1" ht="20.25" customHeight="1">
      <c r="A72" s="104">
        <v>65</v>
      </c>
      <c r="B72" s="45" t="s">
        <v>120</v>
      </c>
      <c r="C72" s="105">
        <v>0</v>
      </c>
      <c r="D72" s="33">
        <f t="shared" si="0"/>
        <v>0</v>
      </c>
      <c r="E72" s="105">
        <v>0</v>
      </c>
    </row>
    <row r="73" spans="1:5" s="15" customFormat="1" ht="20.25" customHeight="1">
      <c r="A73" s="104">
        <v>66</v>
      </c>
      <c r="B73" s="45" t="s">
        <v>121</v>
      </c>
      <c r="C73" s="105">
        <v>0</v>
      </c>
      <c r="D73" s="33">
        <f t="shared" ref="D73:D80" si="1">C73/12*2</f>
        <v>0</v>
      </c>
      <c r="E73" s="105">
        <v>0</v>
      </c>
    </row>
    <row r="74" spans="1:5" s="15" customFormat="1" ht="20.25" customHeight="1">
      <c r="A74" s="104">
        <v>67</v>
      </c>
      <c r="B74" s="45" t="s">
        <v>122</v>
      </c>
      <c r="C74" s="105">
        <v>0</v>
      </c>
      <c r="D74" s="33">
        <f t="shared" si="1"/>
        <v>0</v>
      </c>
      <c r="E74" s="105">
        <v>0</v>
      </c>
    </row>
    <row r="75" spans="1:5" s="15" customFormat="1" ht="20.25" customHeight="1">
      <c r="A75" s="104">
        <v>68</v>
      </c>
      <c r="B75" s="45" t="s">
        <v>123</v>
      </c>
      <c r="C75" s="105">
        <v>0</v>
      </c>
      <c r="D75" s="33">
        <f t="shared" si="1"/>
        <v>0</v>
      </c>
      <c r="E75" s="105">
        <v>0</v>
      </c>
    </row>
    <row r="76" spans="1:5" s="15" customFormat="1" ht="20.25" customHeight="1">
      <c r="A76" s="104">
        <v>69</v>
      </c>
      <c r="B76" s="45" t="s">
        <v>124</v>
      </c>
      <c r="C76" s="105">
        <v>150</v>
      </c>
      <c r="D76" s="33">
        <f t="shared" si="1"/>
        <v>25</v>
      </c>
      <c r="E76" s="105">
        <v>0</v>
      </c>
    </row>
    <row r="77" spans="1:5" s="15" customFormat="1" ht="20.25" customHeight="1">
      <c r="A77" s="104">
        <v>70</v>
      </c>
      <c r="B77" s="45" t="s">
        <v>125</v>
      </c>
      <c r="C77" s="105">
        <v>0</v>
      </c>
      <c r="D77" s="33">
        <f t="shared" si="1"/>
        <v>0</v>
      </c>
      <c r="E77" s="105">
        <v>0</v>
      </c>
    </row>
    <row r="78" spans="1:5" s="15" customFormat="1" ht="20.25" customHeight="1">
      <c r="A78" s="104">
        <v>71</v>
      </c>
      <c r="B78" s="45" t="s">
        <v>126</v>
      </c>
      <c r="C78" s="105">
        <v>250</v>
      </c>
      <c r="D78" s="33">
        <f t="shared" si="1"/>
        <v>41.666666666666664</v>
      </c>
      <c r="E78" s="105">
        <v>0</v>
      </c>
    </row>
    <row r="79" spans="1:5" s="15" customFormat="1" ht="20.25" customHeight="1">
      <c r="A79" s="104">
        <v>72</v>
      </c>
      <c r="B79" s="45" t="s">
        <v>127</v>
      </c>
      <c r="C79" s="105">
        <v>0</v>
      </c>
      <c r="D79" s="33">
        <f t="shared" si="1"/>
        <v>0</v>
      </c>
      <c r="E79" s="105">
        <v>0</v>
      </c>
    </row>
    <row r="80" spans="1:5" s="17" customFormat="1" ht="18.75" customHeight="1">
      <c r="A80" s="104"/>
      <c r="B80" s="90" t="s">
        <v>44</v>
      </c>
      <c r="C80" s="106">
        <f>SUM(C8:C79)</f>
        <v>123163.29999999999</v>
      </c>
      <c r="D80" s="33">
        <f t="shared" si="1"/>
        <v>20527.216666666664</v>
      </c>
      <c r="E80" s="107">
        <f>SUM(E8:E79)</f>
        <v>6022.2410999999993</v>
      </c>
    </row>
  </sheetData>
  <protectedRanges>
    <protectedRange sqref="C8:C41" name="Range5_1_20_1"/>
    <protectedRange sqref="C47" name="Range5_1_20_2"/>
    <protectedRange sqref="C48" name="Range5_1_20_3"/>
    <protectedRange sqref="C57" name="Range5_1_20_5"/>
    <protectedRange sqref="C68" name="Range5_1_20_6"/>
    <protectedRange sqref="E8:E79" name="Range5_14"/>
  </protectedRanges>
  <mergeCells count="7">
    <mergeCell ref="C5:C6"/>
    <mergeCell ref="D5:E5"/>
    <mergeCell ref="C3:E3"/>
    <mergeCell ref="C4:E4"/>
    <mergeCell ref="C2:E2"/>
    <mergeCell ref="A2:A6"/>
    <mergeCell ref="B2:B6"/>
  </mergeCells>
  <pageMargins left="0.7" right="0.7" top="0.42" bottom="0.22" header="0.12" footer="0.19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17" sqref="I17"/>
    </sheetView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Ekamut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Sheet1</vt:lpstr>
      <vt:lpstr>Ekamut!Print_Area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User</cp:lastModifiedBy>
  <cp:lastPrinted>2026-03-30T05:10:15Z</cp:lastPrinted>
  <dcterms:created xsi:type="dcterms:W3CDTF">2002-03-15T09:46:46Z</dcterms:created>
  <dcterms:modified xsi:type="dcterms:W3CDTF">2026-06-02T05:46:12Z</dcterms:modified>
</cp:coreProperties>
</file>