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15" activeTab="8"/>
  </bookViews>
  <sheets>
    <sheet name="Ekamut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  <sheet name="Sheet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<sst xmlns="http://schemas.openxmlformats.org/spreadsheetml/2006/main" count="1515" uniqueCount="270">
  <si>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</si>
  <si>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</si>
  <si>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</si>
  <si>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</si>
  <si>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</si>
  <si>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</si>
  <si>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</si>
  <si>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</si>
  <si>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</si>
  <si>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</si>
  <si>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</si>
  <si>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</si>
  <si>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</si>
  <si>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</si>
  <si>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</si>
  <si>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</si>
  <si>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</si>
  <si>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</si>
  <si>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</si>
  <si>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</si>
  <si>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</si>
  <si>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</si>
  <si>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</si>
  <si>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</si>
  <si>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</si>
  <si>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</si>
  <si>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</si>
  <si>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</si>
  <si>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</si>
  <si>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</si>
  <si>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</si>
  <si>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</si>
  <si>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</si>
  <si>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</si>
  <si>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</si>
  <si>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</si>
  <si>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</si>
  <si>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</si>
  <si>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</si>
  <si>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</si>
  <si>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</si>
  <si>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</si>
  <si>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</si>
  <si>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</si>
  <si>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</si>
  <si>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</si>
  <si>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</si>
  <si>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</si>
  <si>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</si>
  <si>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</si>
  <si>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</si>
  <si>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</si>
  <si>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</si>
  <si>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</si>
  <si>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</si>
  <si>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</si>
  <si>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</si>
  <si>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</si>
  <si>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</si>
  <si>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</si>
  <si>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</si>
  <si>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</si>
  <si>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</si>
  <si>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</si>
  <si>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</si>
  <si>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</si>
  <si>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</si>
  <si>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</si>
  <si>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</si>
  <si>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</si>
  <si>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</si>
  <si>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</si>
  <si>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</si>
  <si>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</si>
  <si>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</si>
  <si>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</si>
  <si>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</si>
  <si>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</si>
  <si>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</si>
  <si>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</si>
  <si>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</si>
  <si>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</si>
  <si>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</si>
  <si>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</si>
  <si>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</si>
  <si>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</si>
  <si>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</si>
  <si>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</si>
  <si>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</si>
  <si>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</si>
  <si>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</si>
  <si>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</si>
  <si>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</si>
  <si>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</si>
  <si>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</si>
  <si>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</si>
  <si>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</si>
  <si>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</si>
  <si>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</si>
  <si>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</si>
  <si>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</si>
  <si>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</si>
  <si>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</si>
  <si>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</si>
  <si>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</si>
  <si>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</si>
  <si>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</si>
  <si>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</si>
  <si>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</si>
  <si>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</si>
  <si>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</si>
  <si>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</si>
  <si>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</si>
  <si>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</si>
  <si>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</si>
  <si>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</si>
  <si>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</si>
  <si>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</si>
  <si>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</si>
  <si>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</si>
  <si>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</si>
  <si>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</si>
  <si>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</si>
  <si>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</si>
  <si>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</si>
  <si>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</si>
  <si>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</si>
  <si>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</si>
  <si>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</si>
  <si>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</si>
  <si>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</si>
  <si>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</si>
  <si>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</si>
  <si>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</si>
  <si>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</si>
  <si>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</si>
  <si>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</si>
  <si>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</si>
  <si>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</si>
  <si>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</si>
  <si>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</si>
  <si>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</si>
  <si>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</si>
  <si>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</si>
  <si>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</si>
  <si>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</si>
  <si>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</si>
  <si>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</si>
  <si>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</si>
  <si>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</si>
  <si>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</si>
  <si>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</si>
  <si>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</si>
  <si>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</si>
  <si>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</si>
  <si>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</si>
  <si>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</si>
  <si>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</si>
  <si>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</si>
  <si>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</si>
  <si>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</si>
  <si>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</si>
  <si>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</si>
  <si>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</si>
  <si>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</si>
  <si>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</si>
  <si>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</si>
  <si>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</si>
  <si>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</si>
  <si>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</si>
  <si>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</si>
  <si>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</si>
  <si>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</si>
  <si>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</si>
  <si>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</si>
  <si>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</si>
  <si>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</si>
  <si>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</si>
  <si>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</si>
  <si>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</si>
  <si>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</si>
  <si>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</si>
  <si>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</si>
  <si>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</si>
  <si>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</si>
  <si>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</si>
  <si>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</si>
  <si>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</si>
  <si>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</si>
  <si>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</si>
  <si>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</si>
  <si>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</si>
  <si>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</si>
  <si>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</si>
  <si>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</si>
  <si>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</si>
  <si>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</si>
  <si>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</si>
  <si>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</si>
  <si>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</si>
  <si>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</si>
  <si>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</si>
  <si>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</si>
  <si>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</si>
  <si>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</si>
  <si>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</si>
  <si>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</si>
  <si>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</si>
  <si>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</si>
  <si>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</si>
  <si>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</si>
  <si>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</si>
  <si>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</si>
  <si>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</si>
  <si>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</si>
  <si>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</si>
  <si>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</si>
  <si>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</si>
  <si>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</si>
  <si>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</si>
  <si>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</si>
  <si>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</si>
  <si>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</si>
  <si>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</si>
  <si>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</si>
  <si>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</si>
  <si>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</si>
  <si>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</si>
  <si>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</si>
  <si>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</si>
  <si>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</si>
  <si>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</si>
  <si>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</si>
  <si>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</si>
  <si>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>տող 1110                                                                                        Գույքային հարկեր անշարժ գույքից</t>
  </si>
  <si>
    <t>տող 1000ԸՆԴԱՄԵՆԸ  ԵԿԱՄՈՒՏՆԵՐ                                                         (տող 1100 + տող 1200+տող 1300)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</si>
  <si>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</si>
  <si>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</si>
  <si>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</si>
  <si>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</si>
  <si>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</si>
  <si>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</si>
  <si>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</si>
  <si>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</si>
  <si>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</si>
  <si>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</si>
  <si>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</si>
  <si>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</si>
  <si>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 xml:space="preserve">որից` Սեփական եկամուտներ                                            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</si>
  <si>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</si>
  <si>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</si>
  <si>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</si>
  <si>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</si>
  <si>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</si>
  <si>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</si>
  <si>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</si>
  <si>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</si>
  <si>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 xml:space="preserve">տող 1113         Անշարժ գույքի հարկ </t>
  </si>
  <si>
    <t>տող 1112         Հողի հարկ համայնքների վարչական տարածքներում գտնվող հողի համար</t>
  </si>
  <si>
    <t xml:space="preserve">տող 1111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</si>
  <si>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Տեղական տուրքեր
</t>
  </si>
  <si>
    <t>տող 1150   Համայնքի բյուջե վճարվող պետական տուրքեր
(տող 1151 )</t>
  </si>
  <si>
    <t>կատ. %-ը 1-ին կիսամյակի  նկատմամբ</t>
  </si>
  <si>
    <t>տող 1120    1.2 Գույքային հարկեր այլ գույքիցայդ թվում`Գույքահարկ փոխադրամիջոցների համար</t>
  </si>
  <si>
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</si>
  <si>
    <t>ծրագիր (1-ին եռամսյակ, 1-ին կիսամյակ, 9 ամիս, տարի)</t>
  </si>
  <si>
    <t xml:space="preserve"> ՀՀ  ԼՈՌՈՒ  ՄԱՐԶԻ  ՀԱՄԱՅՆՔՆԵՐԻ   ԲՅՈՒՋԵՏԱՅԻՆ   ԵԿԱՄՈՒՏՆԵՐԻ   ՎԵՐԱԲԵՐՅԱԼ  (աճողական)   2024թ.ապրիլի  30 -ի  դրությամբ                                            </t>
  </si>
  <si>
    <t>փաստացի           (4 ամիս)</t>
  </si>
  <si>
    <t>Վերնագիր</t>
  </si>
  <si>
    <t>ՏԵՂԵԿԱՏՎՈՒԹՅՈՒՆ ՀՀ ԼՈՌՈՒ ՄԱՐԶԻ ՀԱՄԱՅՆՔՆԵՐԻ ԲՅՈՒՋԵՏԱՅԻՆ ԵԿԱՄՈՒՏՆԵՐԻ ՎԵՐԱԲԵՐՅԱԼ (աճողական) 2023թ. դեկտեմբերի «31» -ի դրությամբ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</si>
</sst>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_(* #,##0.0_);_(* \(#,##0.0\);_(* &quot;-&quot;?_);_(@_)"/>
  </numFmts>
  <fonts count="63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3"/>
      <color indexed="20"/>
      <name val="Times Armeni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3"/>
      <color indexed="12"/>
      <name val="Times Armeni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3"/>
      <color theme="11"/>
      <name val="Times Armeni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3"/>
      <color theme="10"/>
      <name val="Times Armeni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9"/>
      <color rgb="FF000000"/>
      <name val="Sylfaen"/>
      <family val="1"/>
    </font>
    <font>
      <sz val="9"/>
      <color rgb="FF000000"/>
      <name val="Sylfae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>
        <color rgb="FF80808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4" fontId="18" fillId="0" borderId="9" applyFill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2" xfId="0" applyNumberFormat="1" applyFont="1" applyFill="1" applyBorder="1" applyAlignment="1" applyProtection="1">
      <alignment horizontal="center" vertical="center" wrapText="1"/>
      <protection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4" fillId="33" borderId="12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207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207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207" fontId="4" fillId="34" borderId="12" xfId="0" applyNumberFormat="1" applyFont="1" applyFill="1" applyBorder="1" applyAlignment="1" applyProtection="1">
      <alignment horizontal="center" vertical="center" wrapText="1"/>
      <protection/>
    </xf>
    <xf numFmtId="207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07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96" fontId="60" fillId="33" borderId="12" xfId="0" applyNumberFormat="1" applyFont="1" applyFill="1" applyBorder="1" applyAlignment="1">
      <alignment horizontal="left" vertical="center"/>
    </xf>
    <xf numFmtId="207" fontId="6" fillId="33" borderId="12" xfId="0" applyNumberFormat="1" applyFont="1" applyFill="1" applyBorder="1" applyAlignment="1" applyProtection="1">
      <alignment vertical="center" wrapText="1"/>
      <protection/>
    </xf>
    <xf numFmtId="196" fontId="60" fillId="33" borderId="12" xfId="0" applyNumberFormat="1" applyFont="1" applyFill="1" applyBorder="1" applyAlignment="1">
      <alignment horizontal="left" vertical="center" wrapText="1"/>
    </xf>
    <xf numFmtId="196" fontId="60" fillId="0" borderId="12" xfId="0" applyNumberFormat="1" applyFont="1" applyFill="1" applyBorder="1" applyAlignment="1">
      <alignment horizontal="left" vertical="center"/>
    </xf>
    <xf numFmtId="196" fontId="60" fillId="0" borderId="15" xfId="0" applyNumberFormat="1" applyFont="1" applyFill="1" applyBorder="1" applyAlignment="1">
      <alignment horizontal="left" vertical="center"/>
    </xf>
    <xf numFmtId="207" fontId="6" fillId="0" borderId="12" xfId="0" applyNumberFormat="1" applyFont="1" applyFill="1" applyBorder="1" applyAlignment="1" applyProtection="1">
      <alignment vertical="center" wrapText="1"/>
      <protection/>
    </xf>
    <xf numFmtId="196" fontId="6" fillId="0" borderId="15" xfId="0" applyNumberFormat="1" applyFont="1" applyFill="1" applyBorder="1" applyAlignment="1">
      <alignment horizontal="left" vertical="center"/>
    </xf>
    <xf numFmtId="196" fontId="6" fillId="0" borderId="0" xfId="0" applyNumberFormat="1" applyFont="1" applyFill="1" applyAlignment="1">
      <alignment horizontal="left" vertical="center"/>
    </xf>
    <xf numFmtId="196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07" fontId="8" fillId="33" borderId="12" xfId="0" applyNumberFormat="1" applyFont="1" applyFill="1" applyBorder="1" applyAlignment="1" applyProtection="1">
      <alignment horizontal="right" vertical="center" wrapText="1"/>
      <protection/>
    </xf>
    <xf numFmtId="207" fontId="6" fillId="0" borderId="16" xfId="0" applyNumberFormat="1" applyFont="1" applyFill="1" applyBorder="1" applyAlignment="1" applyProtection="1">
      <alignment vertical="center" wrapText="1"/>
      <protection/>
    </xf>
    <xf numFmtId="207" fontId="6" fillId="0" borderId="17" xfId="0" applyNumberFormat="1" applyFont="1" applyFill="1" applyBorder="1" applyAlignment="1" applyProtection="1">
      <alignment vertical="center" wrapText="1"/>
      <protection/>
    </xf>
    <xf numFmtId="207" fontId="8" fillId="34" borderId="12" xfId="0" applyNumberFormat="1" applyFont="1" applyFill="1" applyBorder="1" applyAlignment="1" applyProtection="1">
      <alignment horizontal="right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0" fontId="6" fillId="36" borderId="14" xfId="0" applyFont="1" applyFill="1" applyBorder="1" applyAlignment="1" applyProtection="1">
      <alignment vertical="center" wrapText="1"/>
      <protection/>
    </xf>
    <xf numFmtId="0" fontId="6" fillId="36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207" fontId="8" fillId="0" borderId="12" xfId="0" applyNumberFormat="1" applyFont="1" applyBorder="1" applyAlignment="1" applyProtection="1">
      <alignment horizontal="center" vertical="center" wrapText="1"/>
      <protection locked="0"/>
    </xf>
    <xf numFmtId="196" fontId="8" fillId="36" borderId="12" xfId="0" applyNumberFormat="1" applyFont="1" applyFill="1" applyBorder="1" applyAlignment="1">
      <alignment horizontal="center" vertical="center" wrapText="1"/>
    </xf>
    <xf numFmtId="196" fontId="10" fillId="36" borderId="16" xfId="59" applyNumberFormat="1" applyFont="1" applyFill="1" applyBorder="1" applyAlignment="1">
      <alignment horizontal="center" vertical="center" wrapText="1"/>
      <protection/>
    </xf>
    <xf numFmtId="196" fontId="11" fillId="36" borderId="12" xfId="0" applyNumberFormat="1" applyFont="1" applyFill="1" applyBorder="1" applyAlignment="1">
      <alignment horizontal="center" vertical="center" wrapText="1"/>
    </xf>
    <xf numFmtId="207" fontId="10" fillId="36" borderId="12" xfId="59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207" fontId="9" fillId="0" borderId="12" xfId="0" applyNumberFormat="1" applyFont="1" applyBorder="1" applyAlignment="1" applyProtection="1">
      <alignment horizontal="center" vertical="center"/>
      <protection locked="0"/>
    </xf>
    <xf numFmtId="207" fontId="9" fillId="36" borderId="12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196" fontId="6" fillId="37" borderId="12" xfId="0" applyNumberFormat="1" applyFont="1" applyFill="1" applyBorder="1" applyAlignment="1">
      <alignment horizontal="left" vertical="center"/>
    </xf>
    <xf numFmtId="196" fontId="6" fillId="37" borderId="19" xfId="0" applyNumberFormat="1" applyFont="1" applyFill="1" applyBorder="1" applyAlignment="1">
      <alignment horizontal="left" vertical="center"/>
    </xf>
    <xf numFmtId="196" fontId="60" fillId="37" borderId="12" xfId="0" applyNumberFormat="1" applyFont="1" applyFill="1" applyBorder="1" applyAlignment="1">
      <alignment horizontal="left" vertical="center"/>
    </xf>
    <xf numFmtId="196" fontId="60" fillId="37" borderId="15" xfId="0" applyNumberFormat="1" applyFont="1" applyFill="1" applyBorder="1" applyAlignment="1">
      <alignment horizontal="left" vertical="center"/>
    </xf>
    <xf numFmtId="196" fontId="6" fillId="37" borderId="15" xfId="0" applyNumberFormat="1" applyFont="1" applyFill="1" applyBorder="1" applyAlignment="1">
      <alignment horizontal="left" vertical="center"/>
    </xf>
    <xf numFmtId="2" fontId="6" fillId="37" borderId="12" xfId="0" applyNumberFormat="1" applyFont="1" applyFill="1" applyBorder="1" applyAlignment="1">
      <alignment horizontal="left" vertical="center"/>
    </xf>
    <xf numFmtId="196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96" fontId="60" fillId="0" borderId="12" xfId="0" applyNumberFormat="1" applyFont="1" applyFill="1" applyBorder="1" applyAlignment="1">
      <alignment horizontal="left" vertical="center" wrapText="1"/>
    </xf>
    <xf numFmtId="196" fontId="6" fillId="0" borderId="19" xfId="0" applyNumberFormat="1" applyFont="1" applyFill="1" applyBorder="1" applyAlignment="1">
      <alignment horizontal="left" vertical="center"/>
    </xf>
    <xf numFmtId="207" fontId="14" fillId="33" borderId="12" xfId="0" applyNumberFormat="1" applyFont="1" applyFill="1" applyBorder="1" applyAlignment="1" applyProtection="1">
      <alignment horizontal="center" vertical="center" wrapText="1"/>
      <protection/>
    </xf>
    <xf numFmtId="196" fontId="6" fillId="37" borderId="0" xfId="0" applyNumberFormat="1" applyFont="1" applyFill="1" applyAlignment="1">
      <alignment horizontal="left" vertical="center"/>
    </xf>
    <xf numFmtId="19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196" fontId="60" fillId="37" borderId="12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8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37" borderId="0" xfId="0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20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7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2" xfId="0" applyNumberFormat="1" applyFont="1" applyFill="1" applyBorder="1" applyAlignment="1" applyProtection="1">
      <alignment horizontal="right" vertical="center" wrapText="1"/>
      <protection/>
    </xf>
    <xf numFmtId="207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14" fontId="6" fillId="33" borderId="0" xfId="0" applyNumberFormat="1" applyFont="1" applyFill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07" fontId="6" fillId="34" borderId="12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207" fontId="6" fillId="33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207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/>
      <protection locked="0"/>
    </xf>
    <xf numFmtId="207" fontId="1" fillId="38" borderId="12" xfId="0" applyNumberFormat="1" applyFont="1" applyFill="1" applyBorder="1" applyAlignment="1" applyProtection="1">
      <alignment horizontal="center" vertical="center" wrapText="1"/>
      <protection/>
    </xf>
    <xf numFmtId="207" fontId="1" fillId="33" borderId="12" xfId="0" applyNumberFormat="1" applyFont="1" applyFill="1" applyBorder="1" applyAlignment="1" applyProtection="1">
      <alignment horizontal="center" vertical="center" wrapText="1"/>
      <protection/>
    </xf>
    <xf numFmtId="207" fontId="1" fillId="0" borderId="12" xfId="0" applyNumberFormat="1" applyFont="1" applyFill="1" applyBorder="1" applyAlignment="1" applyProtection="1">
      <alignment horizontal="center" vertical="center" wrapText="1"/>
      <protection/>
    </xf>
    <xf numFmtId="207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1" fillId="33" borderId="12" xfId="0" applyNumberFormat="1" applyFont="1" applyFill="1" applyBorder="1" applyAlignment="1" applyProtection="1">
      <alignment horizontal="right" vertical="center" wrapText="1"/>
      <protection/>
    </xf>
    <xf numFmtId="207" fontId="19" fillId="0" borderId="12" xfId="0" applyNumberFormat="1" applyFont="1" applyFill="1" applyBorder="1" applyAlignment="1" applyProtection="1">
      <alignment horizontal="center" vertical="center" wrapText="1"/>
      <protection/>
    </xf>
    <xf numFmtId="207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1" fillId="33" borderId="12" xfId="0" applyNumberFormat="1" applyFont="1" applyFill="1" applyBorder="1" applyAlignment="1" applyProtection="1">
      <alignment vertical="center" wrapText="1"/>
      <protection/>
    </xf>
    <xf numFmtId="207" fontId="1" fillId="0" borderId="16" xfId="0" applyNumberFormat="1" applyFont="1" applyFill="1" applyBorder="1" applyAlignment="1" applyProtection="1">
      <alignment vertical="center" wrapText="1"/>
      <protection/>
    </xf>
    <xf numFmtId="207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207" fontId="1" fillId="0" borderId="12" xfId="0" applyNumberFormat="1" applyFont="1" applyFill="1" applyBorder="1" applyAlignment="1" applyProtection="1">
      <alignment vertical="center" wrapText="1"/>
      <protection/>
    </xf>
    <xf numFmtId="196" fontId="1" fillId="33" borderId="0" xfId="0" applyNumberFormat="1" applyFont="1" applyFill="1" applyAlignment="1" applyProtection="1">
      <alignment horizontal="center" vertical="center" wrapText="1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207" fontId="19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1" fillId="33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07" fontId="1" fillId="33" borderId="0" xfId="0" applyNumberFormat="1" applyFont="1" applyFill="1" applyAlignment="1" applyProtection="1">
      <alignment/>
      <protection locked="0"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4" fontId="8" fillId="0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8" borderId="14" xfId="0" applyNumberFormat="1" applyFont="1" applyFill="1" applyBorder="1" applyAlignment="1" applyProtection="1">
      <alignment horizontal="center" vertical="center" wrapText="1"/>
      <protection/>
    </xf>
    <xf numFmtId="4" fontId="8" fillId="38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textRotation="90" wrapText="1"/>
      <protection/>
    </xf>
    <xf numFmtId="0" fontId="8" fillId="33" borderId="18" xfId="0" applyFont="1" applyFill="1" applyBorder="1" applyAlignment="1" applyProtection="1">
      <alignment horizontal="center" vertical="center" textRotation="90" wrapText="1"/>
      <protection/>
    </xf>
    <xf numFmtId="0" fontId="8" fillId="33" borderId="20" xfId="0" applyFont="1" applyFill="1" applyBorder="1" applyAlignment="1" applyProtection="1">
      <alignment horizontal="center" vertical="center" textRotation="90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24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9" borderId="19" xfId="0" applyNumberFormat="1" applyFont="1" applyFill="1" applyBorder="1" applyAlignment="1" applyProtection="1">
      <alignment horizontal="center" vertical="center" wrapText="1"/>
      <protection/>
    </xf>
    <xf numFmtId="4" fontId="8" fillId="39" borderId="23" xfId="0" applyNumberFormat="1" applyFont="1" applyFill="1" applyBorder="1" applyAlignment="1" applyProtection="1">
      <alignment horizontal="center" vertical="center" wrapText="1"/>
      <protection/>
    </xf>
    <xf numFmtId="4" fontId="8" fillId="39" borderId="22" xfId="0" applyNumberFormat="1" applyFont="1" applyFill="1" applyBorder="1" applyAlignment="1" applyProtection="1">
      <alignment horizontal="center" vertical="center" wrapText="1"/>
      <protection/>
    </xf>
    <xf numFmtId="4" fontId="8" fillId="39" borderId="25" xfId="0" applyNumberFormat="1" applyFont="1" applyFill="1" applyBorder="1" applyAlignment="1" applyProtection="1">
      <alignment horizontal="center" vertical="center" wrapText="1"/>
      <protection/>
    </xf>
    <xf numFmtId="4" fontId="8" fillId="39" borderId="0" xfId="0" applyNumberFormat="1" applyFont="1" applyFill="1" applyBorder="1" applyAlignment="1" applyProtection="1">
      <alignment horizontal="center" vertical="center" wrapText="1"/>
      <protection/>
    </xf>
    <xf numFmtId="4" fontId="8" fillId="39" borderId="26" xfId="0" applyNumberFormat="1" applyFont="1" applyFill="1" applyBorder="1" applyAlignment="1" applyProtection="1">
      <alignment horizontal="center" vertical="center" wrapText="1"/>
      <protection/>
    </xf>
    <xf numFmtId="4" fontId="8" fillId="39" borderId="27" xfId="0" applyNumberFormat="1" applyFont="1" applyFill="1" applyBorder="1" applyAlignment="1" applyProtection="1">
      <alignment horizontal="center" vertical="center" wrapText="1"/>
      <protection/>
    </xf>
    <xf numFmtId="4" fontId="8" fillId="39" borderId="11" xfId="0" applyNumberFormat="1" applyFont="1" applyFill="1" applyBorder="1" applyAlignment="1" applyProtection="1">
      <alignment horizontal="center" vertical="center" wrapText="1"/>
      <protection/>
    </xf>
    <xf numFmtId="4" fontId="8" fillId="39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8" fillId="39" borderId="19" xfId="0" applyNumberFormat="1" applyFont="1" applyFill="1" applyBorder="1" applyAlignment="1" applyProtection="1">
      <alignment horizontal="center" vertical="center" wrapText="1"/>
      <protection/>
    </xf>
    <xf numFmtId="0" fontId="8" fillId="39" borderId="23" xfId="0" applyNumberFormat="1" applyFont="1" applyFill="1" applyBorder="1" applyAlignment="1" applyProtection="1">
      <alignment horizontal="center" vertical="center" wrapText="1"/>
      <protection/>
    </xf>
    <xf numFmtId="0" fontId="8" fillId="39" borderId="22" xfId="0" applyNumberFormat="1" applyFont="1" applyFill="1" applyBorder="1" applyAlignment="1" applyProtection="1">
      <alignment horizontal="center" vertical="center" wrapText="1"/>
      <protection/>
    </xf>
    <xf numFmtId="0" fontId="8" fillId="39" borderId="25" xfId="0" applyNumberFormat="1" applyFont="1" applyFill="1" applyBorder="1" applyAlignment="1" applyProtection="1">
      <alignment horizontal="center" vertical="center" wrapText="1"/>
      <protection/>
    </xf>
    <xf numFmtId="0" fontId="8" fillId="39" borderId="0" xfId="0" applyNumberFormat="1" applyFont="1" applyFill="1" applyBorder="1" applyAlignment="1" applyProtection="1">
      <alignment horizontal="center" vertical="center" wrapText="1"/>
      <protection/>
    </xf>
    <xf numFmtId="0" fontId="8" fillId="39" borderId="26" xfId="0" applyNumberFormat="1" applyFont="1" applyFill="1" applyBorder="1" applyAlignment="1" applyProtection="1">
      <alignment horizontal="center" vertical="center" wrapText="1"/>
      <protection/>
    </xf>
    <xf numFmtId="0" fontId="8" fillId="39" borderId="27" xfId="0" applyNumberFormat="1" applyFont="1" applyFill="1" applyBorder="1" applyAlignment="1" applyProtection="1">
      <alignment horizontal="center" vertical="center" wrapText="1"/>
      <protection/>
    </xf>
    <xf numFmtId="0" fontId="8" fillId="39" borderId="11" xfId="0" applyNumberFormat="1" applyFont="1" applyFill="1" applyBorder="1" applyAlignment="1" applyProtection="1">
      <alignment horizontal="center" vertical="center" wrapText="1"/>
      <protection/>
    </xf>
    <xf numFmtId="0" fontId="8" fillId="39" borderId="28" xfId="0" applyNumberFormat="1" applyFont="1" applyFill="1" applyBorder="1" applyAlignment="1" applyProtection="1">
      <alignment horizontal="center" vertical="center" wrapText="1"/>
      <protection/>
    </xf>
    <xf numFmtId="0" fontId="8" fillId="39" borderId="19" xfId="0" applyFont="1" applyFill="1" applyBorder="1" applyAlignment="1" applyProtection="1">
      <alignment horizontal="center" vertical="center" wrapText="1"/>
      <protection/>
    </xf>
    <xf numFmtId="0" fontId="8" fillId="39" borderId="23" xfId="0" applyFont="1" applyFill="1" applyBorder="1" applyAlignment="1" applyProtection="1">
      <alignment horizontal="center" vertical="center" wrapText="1"/>
      <protection/>
    </xf>
    <xf numFmtId="0" fontId="8" fillId="39" borderId="22" xfId="0" applyFont="1" applyFill="1" applyBorder="1" applyAlignment="1" applyProtection="1">
      <alignment horizontal="center" vertical="center" wrapText="1"/>
      <protection/>
    </xf>
    <xf numFmtId="0" fontId="8" fillId="39" borderId="25" xfId="0" applyFont="1" applyFill="1" applyBorder="1" applyAlignment="1" applyProtection="1">
      <alignment horizontal="center" vertical="center" wrapText="1"/>
      <protection/>
    </xf>
    <xf numFmtId="0" fontId="8" fillId="39" borderId="0" xfId="0" applyFont="1" applyFill="1" applyBorder="1" applyAlignment="1" applyProtection="1">
      <alignment horizontal="center" vertical="center" wrapText="1"/>
      <protection/>
    </xf>
    <xf numFmtId="0" fontId="8" fillId="39" borderId="26" xfId="0" applyFont="1" applyFill="1" applyBorder="1" applyAlignment="1" applyProtection="1">
      <alignment horizontal="center" vertical="center" wrapText="1"/>
      <protection/>
    </xf>
    <xf numFmtId="0" fontId="8" fillId="39" borderId="27" xfId="0" applyFont="1" applyFill="1" applyBorder="1" applyAlignment="1" applyProtection="1">
      <alignment horizontal="center" vertical="center" wrapText="1"/>
      <protection/>
    </xf>
    <xf numFmtId="0" fontId="8" fillId="39" borderId="11" xfId="0" applyFont="1" applyFill="1" applyBorder="1" applyAlignment="1" applyProtection="1">
      <alignment horizontal="center" vertical="center" wrapText="1"/>
      <protection/>
    </xf>
    <xf numFmtId="0" fontId="8" fillId="39" borderId="28" xfId="0" applyFont="1" applyFill="1" applyBorder="1" applyAlignment="1" applyProtection="1">
      <alignment horizontal="center" vertical="center" wrapText="1"/>
      <protection/>
    </xf>
    <xf numFmtId="4" fontId="8" fillId="0" borderId="25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26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center" vertical="center" wrapText="1"/>
      <protection/>
    </xf>
    <xf numFmtId="4" fontId="8" fillId="13" borderId="19" xfId="0" applyNumberFormat="1" applyFont="1" applyFill="1" applyBorder="1" applyAlignment="1" applyProtection="1">
      <alignment horizontal="center" vertical="center" wrapText="1"/>
      <protection/>
    </xf>
    <xf numFmtId="4" fontId="8" fillId="13" borderId="23" xfId="0" applyNumberFormat="1" applyFont="1" applyFill="1" applyBorder="1" applyAlignment="1" applyProtection="1">
      <alignment horizontal="center" vertical="center" wrapText="1"/>
      <protection/>
    </xf>
    <xf numFmtId="4" fontId="8" fillId="4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39" borderId="15" xfId="0" applyNumberFormat="1" applyFont="1" applyFill="1" applyBorder="1" applyAlignment="1" applyProtection="1">
      <alignment horizontal="center" vertical="center" wrapText="1"/>
      <protection/>
    </xf>
    <xf numFmtId="0" fontId="8" fillId="39" borderId="24" xfId="0" applyNumberFormat="1" applyFont="1" applyFill="1" applyBorder="1" applyAlignment="1" applyProtection="1">
      <alignment horizontal="center" vertical="center" wrapText="1"/>
      <protection/>
    </xf>
    <xf numFmtId="0" fontId="8" fillId="39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4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41" borderId="15" xfId="0" applyFont="1" applyFill="1" applyBorder="1" applyAlignment="1" applyProtection="1">
      <alignment horizontal="center" vertical="center" wrapText="1"/>
      <protection/>
    </xf>
    <xf numFmtId="0" fontId="8" fillId="41" borderId="24" xfId="0" applyFont="1" applyFill="1" applyBorder="1" applyAlignment="1" applyProtection="1">
      <alignment horizontal="center" vertical="center" wrapText="1"/>
      <protection/>
    </xf>
    <xf numFmtId="0" fontId="8" fillId="41" borderId="13" xfId="0" applyFont="1" applyFill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8" fillId="33" borderId="27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textRotation="90" wrapText="1"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8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4" fontId="4" fillId="39" borderId="19" xfId="0" applyNumberFormat="1" applyFont="1" applyFill="1" applyBorder="1" applyAlignment="1" applyProtection="1">
      <alignment horizontal="center" vertical="center" wrapText="1"/>
      <protection/>
    </xf>
    <xf numFmtId="4" fontId="4" fillId="39" borderId="23" xfId="0" applyNumberFormat="1" applyFont="1" applyFill="1" applyBorder="1" applyAlignment="1" applyProtection="1">
      <alignment horizontal="center" vertical="center" wrapText="1"/>
      <protection/>
    </xf>
    <xf numFmtId="4" fontId="4" fillId="39" borderId="22" xfId="0" applyNumberFormat="1" applyFont="1" applyFill="1" applyBorder="1" applyAlignment="1" applyProtection="1">
      <alignment horizontal="center" vertical="center" wrapText="1"/>
      <protection/>
    </xf>
    <xf numFmtId="4" fontId="4" fillId="39" borderId="25" xfId="0" applyNumberFormat="1" applyFont="1" applyFill="1" applyBorder="1" applyAlignment="1" applyProtection="1">
      <alignment horizontal="center" vertical="center" wrapText="1"/>
      <protection/>
    </xf>
    <xf numFmtId="4" fontId="4" fillId="39" borderId="0" xfId="0" applyNumberFormat="1" applyFont="1" applyFill="1" applyBorder="1" applyAlignment="1" applyProtection="1">
      <alignment horizontal="center" vertical="center" wrapText="1"/>
      <protection/>
    </xf>
    <xf numFmtId="4" fontId="4" fillId="39" borderId="26" xfId="0" applyNumberFormat="1" applyFont="1" applyFill="1" applyBorder="1" applyAlignment="1" applyProtection="1">
      <alignment horizontal="center" vertical="center" wrapText="1"/>
      <protection/>
    </xf>
    <xf numFmtId="4" fontId="4" fillId="39" borderId="27" xfId="0" applyNumberFormat="1" applyFont="1" applyFill="1" applyBorder="1" applyAlignment="1" applyProtection="1">
      <alignment horizontal="center" vertical="center" wrapText="1"/>
      <protection/>
    </xf>
    <xf numFmtId="4" fontId="4" fillId="39" borderId="11" xfId="0" applyNumberFormat="1" applyFont="1" applyFill="1" applyBorder="1" applyAlignment="1" applyProtection="1">
      <alignment horizontal="center" vertical="center" wrapText="1"/>
      <protection/>
    </xf>
    <xf numFmtId="4" fontId="4" fillId="39" borderId="28" xfId="0" applyNumberFormat="1" applyFont="1" applyFill="1" applyBorder="1" applyAlignment="1" applyProtection="1">
      <alignment horizontal="center" vertical="center" wrapText="1"/>
      <protection/>
    </xf>
    <xf numFmtId="0" fontId="4" fillId="39" borderId="19" xfId="0" applyNumberFormat="1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25" xfId="0" applyNumberFormat="1" applyFont="1" applyFill="1" applyBorder="1" applyAlignment="1" applyProtection="1">
      <alignment horizontal="center" vertical="center" wrapText="1"/>
      <protection/>
    </xf>
    <xf numFmtId="0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4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9" borderId="27" xfId="0" applyNumberFormat="1" applyFont="1" applyFill="1" applyBorder="1" applyAlignment="1" applyProtection="1">
      <alignment horizontal="center" vertical="center" wrapText="1"/>
      <protection/>
    </xf>
    <xf numFmtId="0" fontId="4" fillId="39" borderId="11" xfId="0" applyNumberFormat="1" applyFont="1" applyFill="1" applyBorder="1" applyAlignment="1" applyProtection="1">
      <alignment horizontal="center" vertical="center" wrapText="1"/>
      <protection/>
    </xf>
    <xf numFmtId="0" fontId="4" fillId="39" borderId="28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13" borderId="23" xfId="0" applyNumberFormat="1" applyFont="1" applyFill="1" applyBorder="1" applyAlignment="1" applyProtection="1">
      <alignment horizontal="center" vertical="center" wrapText="1"/>
      <protection/>
    </xf>
    <xf numFmtId="4" fontId="3" fillId="40" borderId="2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9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4" fontId="3" fillId="39" borderId="22" xfId="0" applyNumberFormat="1" applyFont="1" applyFill="1" applyBorder="1" applyAlignment="1" applyProtection="1">
      <alignment horizontal="center" vertical="center" wrapText="1"/>
      <protection/>
    </xf>
    <xf numFmtId="4" fontId="3" fillId="39" borderId="25" xfId="0" applyNumberFormat="1" applyFont="1" applyFill="1" applyBorder="1" applyAlignment="1" applyProtection="1">
      <alignment horizontal="center" vertical="center" wrapText="1"/>
      <protection/>
    </xf>
    <xf numFmtId="4" fontId="3" fillId="39" borderId="0" xfId="0" applyNumberFormat="1" applyFont="1" applyFill="1" applyBorder="1" applyAlignment="1" applyProtection="1">
      <alignment horizontal="center" vertical="center" wrapText="1"/>
      <protection/>
    </xf>
    <xf numFmtId="4" fontId="3" fillId="39" borderId="26" xfId="0" applyNumberFormat="1" applyFont="1" applyFill="1" applyBorder="1" applyAlignment="1" applyProtection="1">
      <alignment horizontal="center" vertical="center" wrapText="1"/>
      <protection/>
    </xf>
    <xf numFmtId="4" fontId="3" fillId="39" borderId="27" xfId="0" applyNumberFormat="1" applyFont="1" applyFill="1" applyBorder="1" applyAlignment="1" applyProtection="1">
      <alignment horizontal="center" vertical="center" wrapText="1"/>
      <protection/>
    </xf>
    <xf numFmtId="4" fontId="3" fillId="39" borderId="11" xfId="0" applyNumberFormat="1" applyFont="1" applyFill="1" applyBorder="1" applyAlignment="1" applyProtection="1">
      <alignment horizontal="center" vertical="center" wrapText="1"/>
      <protection/>
    </xf>
    <xf numFmtId="4" fontId="3" fillId="39" borderId="28" xfId="0" applyNumberFormat="1" applyFont="1" applyFill="1" applyBorder="1" applyAlignment="1" applyProtection="1">
      <alignment horizontal="center" vertical="center" wrapText="1"/>
      <protection/>
    </xf>
    <xf numFmtId="4" fontId="3" fillId="40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3" fillId="39" borderId="22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26" xfId="0" applyFont="1" applyFill="1" applyBorder="1" applyAlignment="1" applyProtection="1">
      <alignment horizontal="center" vertical="center" wrapText="1"/>
      <protection/>
    </xf>
    <xf numFmtId="0" fontId="3" fillId="39" borderId="27" xfId="0" applyFont="1" applyFill="1" applyBorder="1" applyAlignment="1" applyProtection="1">
      <alignment horizontal="center" vertical="center" wrapText="1"/>
      <protection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39" borderId="28" xfId="0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6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0" fontId="4" fillId="39" borderId="15" xfId="0" applyNumberFormat="1" applyFont="1" applyFill="1" applyBorder="1" applyAlignment="1" applyProtection="1">
      <alignment horizontal="center" vertical="center" wrapText="1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24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4" fontId="3" fillId="33" borderId="27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4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42" borderId="0" xfId="0" applyFill="1" applyAlignment="1">
      <alignment/>
    </xf>
    <xf numFmtId="0" fontId="61" fillId="42" borderId="0" xfId="0" applyFont="1" applyFill="1" applyAlignment="1">
      <alignment horizontal="left" wrapText="1"/>
    </xf>
    <xf numFmtId="0" fontId="62" fillId="42" borderId="29" xfId="0" applyFont="1" applyFill="1" applyBorder="1" applyAlignment="1">
      <alignment vertical="top" wrapText="1"/>
    </xf>
    <xf numFmtId="0" fontId="61" fillId="42" borderId="0" xfId="0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rgt_arm14_Money_900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ushik\Desktop\EKAMUT01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6"/>
  <sheetViews>
    <sheetView zoomScalePageLayoutView="0" workbookViewId="0" topLeftCell="A1">
      <pane xSplit="2" ySplit="1" topLeftCell="DX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8.796875" defaultRowHeight="15"/>
  <cols>
    <col min="1" max="1" width="4.3984375" style="148" customWidth="1"/>
    <col min="2" max="2" width="13.19921875" style="149" customWidth="1"/>
    <col min="3" max="3" width="9.09765625" style="148" customWidth="1"/>
    <col min="4" max="4" width="10" style="148" customWidth="1"/>
    <col min="5" max="5" width="11.5" style="148" customWidth="1"/>
    <col min="6" max="6" width="10.59765625" style="149" customWidth="1"/>
    <col min="7" max="7" width="9.59765625" style="148" customWidth="1"/>
    <col min="8" max="8" width="7" style="148" customWidth="1"/>
    <col min="9" max="9" width="5.59765625" style="148" customWidth="1"/>
    <col min="10" max="10" width="10.09765625" style="148" customWidth="1"/>
    <col min="11" max="11" width="9.09765625" style="148" customWidth="1"/>
    <col min="12" max="12" width="9.8984375" style="148" customWidth="1"/>
    <col min="13" max="13" width="8.69921875" style="148" customWidth="1"/>
    <col min="14" max="14" width="4.69921875" style="148" customWidth="1"/>
    <col min="15" max="16" width="9.69921875" style="148" customWidth="1"/>
    <col min="17" max="17" width="9.5" style="148" customWidth="1"/>
    <col min="18" max="18" width="6.5" style="148" customWidth="1"/>
    <col min="19" max="19" width="7.69921875" style="148" customWidth="1"/>
    <col min="20" max="20" width="8.69921875" style="148" customWidth="1"/>
    <col min="21" max="21" width="7.8984375" style="148" customWidth="1"/>
    <col min="22" max="22" width="7.19921875" style="148" customWidth="1"/>
    <col min="23" max="23" width="10.09765625" style="148" customWidth="1"/>
    <col min="24" max="24" width="8.59765625" style="148" customWidth="1"/>
    <col min="25" max="26" width="8.69921875" style="148" customWidth="1"/>
    <col min="27" max="27" width="7.09765625" style="148" customWidth="1"/>
    <col min="28" max="28" width="7.8984375" style="148" customWidth="1"/>
    <col min="29" max="29" width="7.09765625" style="148" customWidth="1"/>
    <col min="30" max="30" width="9.19921875" style="148" customWidth="1"/>
    <col min="31" max="32" width="9.3984375" style="148" customWidth="1"/>
    <col min="33" max="33" width="6.09765625" style="148" customWidth="1"/>
    <col min="34" max="34" width="6.3984375" style="148" customWidth="1"/>
    <col min="35" max="35" width="10.19921875" style="148" customWidth="1"/>
    <col min="36" max="36" width="9" style="148" customWidth="1"/>
    <col min="37" max="37" width="8.8984375" style="148" customWidth="1"/>
    <col min="38" max="38" width="7.19921875" style="148" customWidth="1"/>
    <col min="39" max="39" width="4.59765625" style="148" customWidth="1"/>
    <col min="40" max="40" width="8.8984375" style="148" customWidth="1"/>
    <col min="41" max="42" width="7.8984375" style="148" customWidth="1"/>
    <col min="43" max="44" width="6.3984375" style="148" customWidth="1"/>
    <col min="45" max="45" width="8.69921875" style="148" customWidth="1"/>
    <col min="46" max="47" width="7.59765625" style="148" customWidth="1"/>
    <col min="48" max="48" width="10.69921875" style="148" customWidth="1"/>
    <col min="49" max="49" width="9.59765625" style="148" customWidth="1"/>
    <col min="50" max="51" width="8.19921875" style="148" customWidth="1"/>
    <col min="52" max="52" width="7.19921875" style="148" customWidth="1"/>
    <col min="53" max="53" width="11.5" style="148" customWidth="1"/>
    <col min="54" max="54" width="9.69921875" style="148" customWidth="1"/>
    <col min="55" max="55" width="7.8984375" style="148" customWidth="1"/>
    <col min="56" max="58" width="10.8984375" style="148" customWidth="1"/>
    <col min="59" max="59" width="8.19921875" style="148" customWidth="1"/>
    <col min="60" max="60" width="9.5" style="148" customWidth="1"/>
    <col min="61" max="61" width="8.19921875" style="148" customWidth="1"/>
    <col min="62" max="63" width="9.8984375" style="148" customWidth="1"/>
    <col min="64" max="64" width="9.19921875" style="148" customWidth="1"/>
    <col min="65" max="65" width="12.69921875" style="148" customWidth="1"/>
    <col min="66" max="66" width="10.8984375" style="148" customWidth="1"/>
    <col min="67" max="67" width="10.69921875" style="148" customWidth="1"/>
    <col min="68" max="68" width="9" style="148" customWidth="1"/>
    <col min="69" max="69" width="8.09765625" style="148" customWidth="1"/>
    <col min="70" max="70" width="6.5" style="148" customWidth="1"/>
    <col min="71" max="77" width="10.69921875" style="148" customWidth="1"/>
    <col min="78" max="78" width="9.59765625" style="148" customWidth="1"/>
    <col min="79" max="79" width="9.69921875" style="148" customWidth="1"/>
    <col min="80" max="80" width="9.19921875" style="148" customWidth="1"/>
    <col min="81" max="81" width="10.3984375" style="148" customWidth="1"/>
    <col min="82" max="82" width="9.3984375" style="148" customWidth="1"/>
    <col min="83" max="83" width="10.09765625" style="148" customWidth="1"/>
    <col min="84" max="84" width="8.8984375" style="148" customWidth="1"/>
    <col min="85" max="86" width="11.3984375" style="148" customWidth="1"/>
    <col min="87" max="87" width="9.3984375" style="148" customWidth="1"/>
    <col min="88" max="88" width="10.8984375" style="148" customWidth="1"/>
    <col min="89" max="89" width="8.09765625" style="148" customWidth="1"/>
    <col min="90" max="90" width="7.8984375" style="148" customWidth="1"/>
    <col min="91" max="92" width="9.8984375" style="148" customWidth="1"/>
    <col min="93" max="93" width="10.59765625" style="148" customWidth="1"/>
    <col min="94" max="95" width="9.3984375" style="148" customWidth="1"/>
    <col min="96" max="96" width="8.3984375" style="148" customWidth="1"/>
    <col min="97" max="98" width="11.69921875" style="148" customWidth="1"/>
    <col min="99" max="99" width="10.69921875" style="148" customWidth="1"/>
    <col min="100" max="101" width="11" style="148" customWidth="1"/>
    <col min="102" max="102" width="13.09765625" style="148" customWidth="1"/>
    <col min="103" max="104" width="9.8984375" style="148" customWidth="1"/>
    <col min="105" max="105" width="10.8984375" style="148" customWidth="1"/>
    <col min="106" max="106" width="10.19921875" style="148" customWidth="1"/>
    <col min="107" max="107" width="9.09765625" style="148" customWidth="1"/>
    <col min="108" max="108" width="10.5" style="148" customWidth="1"/>
    <col min="109" max="110" width="9.69921875" style="148" customWidth="1"/>
    <col min="111" max="111" width="7.5" style="148" customWidth="1"/>
    <col min="112" max="113" width="9.8984375" style="148" customWidth="1"/>
    <col min="114" max="114" width="9.19921875" style="148" customWidth="1"/>
    <col min="115" max="115" width="9.8984375" style="148" customWidth="1"/>
    <col min="116" max="117" width="13.09765625" style="148" customWidth="1"/>
    <col min="118" max="118" width="14.59765625" style="148" customWidth="1"/>
    <col min="119" max="119" width="11.59765625" style="148" customWidth="1"/>
    <col min="120" max="120" width="8.3984375" style="148" customWidth="1"/>
    <col min="121" max="121" width="10.5" style="148" customWidth="1"/>
    <col min="122" max="122" width="11.3984375" style="148" customWidth="1"/>
    <col min="123" max="123" width="11.09765625" style="148" customWidth="1"/>
    <col min="124" max="124" width="10.5" style="148" customWidth="1"/>
    <col min="125" max="126" width="9" style="148" customWidth="1"/>
    <col min="127" max="127" width="7.3984375" style="148" customWidth="1"/>
    <col min="128" max="128" width="10.3984375" style="148" customWidth="1"/>
    <col min="129" max="129" width="10.19921875" style="148" customWidth="1"/>
    <col min="130" max="130" width="10.8984375" style="148" customWidth="1"/>
    <col min="131" max="131" width="8.09765625" style="148" customWidth="1"/>
    <col min="132" max="132" width="12.19921875" style="148" customWidth="1"/>
    <col min="133" max="133" width="8.69921875" style="148" customWidth="1"/>
    <col min="134" max="134" width="11.8984375" style="148" customWidth="1"/>
    <col min="135" max="135" width="11" style="148" customWidth="1"/>
    <col min="136" max="136" width="13.3984375" style="148" customWidth="1"/>
    <col min="137" max="137" width="6.8984375" style="148" customWidth="1"/>
    <col min="138" max="138" width="14" style="148" customWidth="1"/>
    <col min="139" max="139" width="14.09765625" style="148" customWidth="1"/>
    <col min="140" max="140" width="11.19921875" style="148" customWidth="1"/>
    <col min="141" max="141" width="6.19921875" style="148" customWidth="1"/>
    <col min="142" max="16384" width="9" style="148" customWidth="1"/>
  </cols>
  <sheetData>
    <row r="1" spans="2:137" s="113" customFormat="1" ht="17.25" customHeight="1">
      <c r="B1" s="114"/>
      <c r="C1" s="190" t="s">
        <v>236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16"/>
      <c r="P1" s="116"/>
      <c r="Q1" s="116"/>
      <c r="R1" s="116"/>
      <c r="S1" s="116"/>
      <c r="T1" s="116"/>
      <c r="U1" s="116"/>
      <c r="V1" s="116"/>
      <c r="W1" s="116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</row>
    <row r="2" spans="2:52" s="113" customFormat="1" ht="28.5" customHeight="1">
      <c r="B2" s="114"/>
      <c r="C2" s="191" t="s">
        <v>266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118"/>
      <c r="R2" s="118"/>
      <c r="T2" s="192"/>
      <c r="U2" s="192"/>
      <c r="V2" s="192"/>
      <c r="W2" s="120"/>
      <c r="X2" s="120"/>
      <c r="AA2" s="119"/>
      <c r="AB2" s="120"/>
      <c r="AC2" s="120"/>
      <c r="AD2" s="120"/>
      <c r="AE2" s="120"/>
      <c r="AF2" s="120"/>
      <c r="AG2" s="120"/>
      <c r="AH2" s="120"/>
      <c r="AI2" s="120"/>
      <c r="AJ2" s="120"/>
      <c r="AK2" s="119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2:99" s="113" customFormat="1" ht="26.25" customHeight="1">
      <c r="B3" s="114"/>
      <c r="C3" s="121"/>
      <c r="D3" s="121"/>
      <c r="E3" s="121"/>
      <c r="F3" s="122"/>
      <c r="G3" s="129"/>
      <c r="H3" s="121"/>
      <c r="I3" s="121"/>
      <c r="J3" s="121"/>
      <c r="K3" s="121"/>
      <c r="L3" s="191" t="s">
        <v>12</v>
      </c>
      <c r="M3" s="191"/>
      <c r="N3" s="191"/>
      <c r="O3" s="191"/>
      <c r="P3" s="121"/>
      <c r="Q3" s="118"/>
      <c r="R3" s="118"/>
      <c r="T3" s="120"/>
      <c r="U3" s="120"/>
      <c r="V3" s="120"/>
      <c r="W3" s="120"/>
      <c r="X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CT3" s="125"/>
      <c r="CU3" s="125"/>
    </row>
    <row r="4" spans="1:140" s="126" customFormat="1" ht="15" customHeight="1">
      <c r="A4" s="157" t="s">
        <v>6</v>
      </c>
      <c r="B4" s="160" t="s">
        <v>10</v>
      </c>
      <c r="C4" s="163" t="s">
        <v>4</v>
      </c>
      <c r="D4" s="163" t="s">
        <v>5</v>
      </c>
      <c r="E4" s="175" t="s">
        <v>235</v>
      </c>
      <c r="F4" s="176"/>
      <c r="G4" s="176"/>
      <c r="H4" s="176"/>
      <c r="I4" s="177"/>
      <c r="J4" s="193" t="s">
        <v>248</v>
      </c>
      <c r="K4" s="194"/>
      <c r="L4" s="194"/>
      <c r="M4" s="194"/>
      <c r="N4" s="195"/>
      <c r="O4" s="220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2"/>
      <c r="DK4" s="153" t="s">
        <v>14</v>
      </c>
      <c r="DL4" s="175" t="s">
        <v>15</v>
      </c>
      <c r="DM4" s="176"/>
      <c r="DN4" s="177"/>
      <c r="DO4" s="228" t="s">
        <v>3</v>
      </c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153" t="s">
        <v>16</v>
      </c>
      <c r="EH4" s="202" t="s">
        <v>17</v>
      </c>
      <c r="EI4" s="203"/>
      <c r="EJ4" s="204"/>
    </row>
    <row r="5" spans="1:140" s="126" customFormat="1" ht="13.5" customHeight="1">
      <c r="A5" s="158"/>
      <c r="B5" s="161"/>
      <c r="C5" s="164"/>
      <c r="D5" s="164"/>
      <c r="E5" s="178"/>
      <c r="F5" s="179"/>
      <c r="G5" s="179"/>
      <c r="H5" s="179"/>
      <c r="I5" s="180"/>
      <c r="J5" s="196"/>
      <c r="K5" s="197"/>
      <c r="L5" s="197"/>
      <c r="M5" s="197"/>
      <c r="N5" s="198"/>
      <c r="O5" s="211" t="s">
        <v>7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3"/>
      <c r="BA5" s="214" t="s">
        <v>2</v>
      </c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187" t="s">
        <v>8</v>
      </c>
      <c r="BQ5" s="188"/>
      <c r="BR5" s="188"/>
      <c r="BS5" s="217" t="s">
        <v>18</v>
      </c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9"/>
      <c r="CJ5" s="185" t="s">
        <v>0</v>
      </c>
      <c r="CK5" s="186"/>
      <c r="CL5" s="186"/>
      <c r="CM5" s="186"/>
      <c r="CN5" s="186"/>
      <c r="CO5" s="186"/>
      <c r="CP5" s="186"/>
      <c r="CQ5" s="186"/>
      <c r="CR5" s="223"/>
      <c r="CS5" s="217" t="s">
        <v>1</v>
      </c>
      <c r="CT5" s="218"/>
      <c r="CU5" s="218"/>
      <c r="CV5" s="218"/>
      <c r="CW5" s="218"/>
      <c r="CX5" s="218"/>
      <c r="CY5" s="218"/>
      <c r="CZ5" s="218"/>
      <c r="DA5" s="218"/>
      <c r="DB5" s="214" t="s">
        <v>19</v>
      </c>
      <c r="DC5" s="214"/>
      <c r="DD5" s="214"/>
      <c r="DE5" s="187" t="s">
        <v>20</v>
      </c>
      <c r="DF5" s="188"/>
      <c r="DG5" s="189"/>
      <c r="DH5" s="187" t="s">
        <v>21</v>
      </c>
      <c r="DI5" s="188"/>
      <c r="DJ5" s="189"/>
      <c r="DK5" s="153"/>
      <c r="DL5" s="178"/>
      <c r="DM5" s="179"/>
      <c r="DN5" s="180"/>
      <c r="DO5" s="168"/>
      <c r="DP5" s="168"/>
      <c r="DQ5" s="214"/>
      <c r="DR5" s="214"/>
      <c r="DS5" s="214"/>
      <c r="DT5" s="214"/>
      <c r="DU5" s="187" t="s">
        <v>22</v>
      </c>
      <c r="DV5" s="188"/>
      <c r="DW5" s="189"/>
      <c r="DX5" s="166"/>
      <c r="DY5" s="167"/>
      <c r="DZ5" s="167"/>
      <c r="EA5" s="167"/>
      <c r="EB5" s="167"/>
      <c r="EC5" s="167"/>
      <c r="ED5" s="167"/>
      <c r="EE5" s="167"/>
      <c r="EF5" s="167"/>
      <c r="EG5" s="153"/>
      <c r="EH5" s="205"/>
      <c r="EI5" s="206"/>
      <c r="EJ5" s="207"/>
    </row>
    <row r="6" spans="1:140" s="126" customFormat="1" ht="102" customHeight="1">
      <c r="A6" s="158"/>
      <c r="B6" s="161"/>
      <c r="C6" s="164"/>
      <c r="D6" s="164"/>
      <c r="E6" s="181"/>
      <c r="F6" s="182"/>
      <c r="G6" s="182"/>
      <c r="H6" s="182"/>
      <c r="I6" s="183"/>
      <c r="J6" s="199"/>
      <c r="K6" s="200"/>
      <c r="L6" s="200"/>
      <c r="M6" s="200"/>
      <c r="N6" s="201"/>
      <c r="O6" s="224" t="s">
        <v>234</v>
      </c>
      <c r="P6" s="225"/>
      <c r="Q6" s="225"/>
      <c r="R6" s="225"/>
      <c r="S6" s="226"/>
      <c r="T6" s="169" t="s">
        <v>259</v>
      </c>
      <c r="U6" s="170"/>
      <c r="V6" s="170"/>
      <c r="W6" s="170"/>
      <c r="X6" s="174"/>
      <c r="Y6" s="169" t="s">
        <v>258</v>
      </c>
      <c r="Z6" s="170"/>
      <c r="AA6" s="170"/>
      <c r="AB6" s="170"/>
      <c r="AC6" s="174"/>
      <c r="AD6" s="169" t="s">
        <v>257</v>
      </c>
      <c r="AE6" s="170"/>
      <c r="AF6" s="170"/>
      <c r="AG6" s="170"/>
      <c r="AH6" s="174"/>
      <c r="AI6" s="169" t="s">
        <v>263</v>
      </c>
      <c r="AJ6" s="170"/>
      <c r="AK6" s="170"/>
      <c r="AL6" s="170"/>
      <c r="AM6" s="174"/>
      <c r="AN6" s="169" t="s">
        <v>260</v>
      </c>
      <c r="AO6" s="170"/>
      <c r="AP6" s="170"/>
      <c r="AQ6" s="170"/>
      <c r="AR6" s="174"/>
      <c r="AS6" s="169" t="s">
        <v>261</v>
      </c>
      <c r="AT6" s="170"/>
      <c r="AU6" s="170"/>
      <c r="AV6" s="170"/>
      <c r="AW6" s="174"/>
      <c r="AX6" s="227" t="s">
        <v>29</v>
      </c>
      <c r="AY6" s="227"/>
      <c r="AZ6" s="227"/>
      <c r="BA6" s="169" t="s">
        <v>30</v>
      </c>
      <c r="BB6" s="170"/>
      <c r="BC6" s="170"/>
      <c r="BD6" s="169" t="s">
        <v>264</v>
      </c>
      <c r="BE6" s="170"/>
      <c r="BF6" s="174"/>
      <c r="BG6" s="166" t="s">
        <v>32</v>
      </c>
      <c r="BH6" s="167"/>
      <c r="BI6" s="168"/>
      <c r="BJ6" s="166" t="s">
        <v>33</v>
      </c>
      <c r="BK6" s="167"/>
      <c r="BL6" s="167"/>
      <c r="BM6" s="233" t="s">
        <v>34</v>
      </c>
      <c r="BN6" s="234"/>
      <c r="BO6" s="234"/>
      <c r="BP6" s="215"/>
      <c r="BQ6" s="216"/>
      <c r="BR6" s="216"/>
      <c r="BS6" s="230" t="s">
        <v>35</v>
      </c>
      <c r="BT6" s="231"/>
      <c r="BU6" s="231"/>
      <c r="BV6" s="231"/>
      <c r="BW6" s="232"/>
      <c r="BX6" s="184" t="s">
        <v>36</v>
      </c>
      <c r="BY6" s="184"/>
      <c r="BZ6" s="184"/>
      <c r="CA6" s="184" t="s">
        <v>37</v>
      </c>
      <c r="CB6" s="184"/>
      <c r="CC6" s="184"/>
      <c r="CD6" s="184" t="s">
        <v>38</v>
      </c>
      <c r="CE6" s="184"/>
      <c r="CF6" s="184"/>
      <c r="CG6" s="184" t="s">
        <v>39</v>
      </c>
      <c r="CH6" s="184"/>
      <c r="CI6" s="184"/>
      <c r="CJ6" s="184" t="s">
        <v>249</v>
      </c>
      <c r="CK6" s="184"/>
      <c r="CL6" s="184"/>
      <c r="CM6" s="185" t="s">
        <v>250</v>
      </c>
      <c r="CN6" s="186"/>
      <c r="CO6" s="186"/>
      <c r="CP6" s="184" t="s">
        <v>40</v>
      </c>
      <c r="CQ6" s="184"/>
      <c r="CR6" s="184"/>
      <c r="CS6" s="185" t="s">
        <v>41</v>
      </c>
      <c r="CT6" s="186"/>
      <c r="CU6" s="186"/>
      <c r="CV6" s="184" t="s">
        <v>42</v>
      </c>
      <c r="CW6" s="184"/>
      <c r="CX6" s="184"/>
      <c r="CY6" s="185" t="s">
        <v>251</v>
      </c>
      <c r="CZ6" s="186"/>
      <c r="DA6" s="186"/>
      <c r="DB6" s="214"/>
      <c r="DC6" s="214"/>
      <c r="DD6" s="214"/>
      <c r="DE6" s="215"/>
      <c r="DF6" s="216"/>
      <c r="DG6" s="229"/>
      <c r="DH6" s="215"/>
      <c r="DI6" s="216"/>
      <c r="DJ6" s="229"/>
      <c r="DK6" s="153"/>
      <c r="DL6" s="181"/>
      <c r="DM6" s="182"/>
      <c r="DN6" s="183"/>
      <c r="DO6" s="187" t="s">
        <v>252</v>
      </c>
      <c r="DP6" s="188"/>
      <c r="DQ6" s="189"/>
      <c r="DR6" s="187" t="s">
        <v>253</v>
      </c>
      <c r="DS6" s="188"/>
      <c r="DT6" s="189"/>
      <c r="DU6" s="215"/>
      <c r="DV6" s="216"/>
      <c r="DW6" s="229"/>
      <c r="DX6" s="187" t="s">
        <v>254</v>
      </c>
      <c r="DY6" s="188"/>
      <c r="DZ6" s="189"/>
      <c r="EA6" s="187" t="s">
        <v>255</v>
      </c>
      <c r="EB6" s="188"/>
      <c r="EC6" s="189"/>
      <c r="ED6" s="235" t="s">
        <v>256</v>
      </c>
      <c r="EE6" s="236"/>
      <c r="EF6" s="236"/>
      <c r="EG6" s="153"/>
      <c r="EH6" s="208"/>
      <c r="EI6" s="209"/>
      <c r="EJ6" s="210"/>
    </row>
    <row r="7" spans="1:140" s="127" customFormat="1" ht="16.5" customHeight="1">
      <c r="A7" s="158"/>
      <c r="B7" s="161"/>
      <c r="C7" s="164"/>
      <c r="D7" s="164"/>
      <c r="E7" s="154" t="s">
        <v>43</v>
      </c>
      <c r="F7" s="171" t="s">
        <v>55</v>
      </c>
      <c r="G7" s="172"/>
      <c r="H7" s="172"/>
      <c r="I7" s="173"/>
      <c r="J7" s="154" t="s">
        <v>43</v>
      </c>
      <c r="K7" s="171" t="s">
        <v>55</v>
      </c>
      <c r="L7" s="172"/>
      <c r="M7" s="172"/>
      <c r="N7" s="173"/>
      <c r="O7" s="154" t="s">
        <v>43</v>
      </c>
      <c r="P7" s="171" t="s">
        <v>55</v>
      </c>
      <c r="Q7" s="172"/>
      <c r="R7" s="172"/>
      <c r="S7" s="173"/>
      <c r="T7" s="154" t="s">
        <v>43</v>
      </c>
      <c r="U7" s="171" t="s">
        <v>55</v>
      </c>
      <c r="V7" s="172"/>
      <c r="W7" s="172"/>
      <c r="X7" s="173"/>
      <c r="Y7" s="154" t="s">
        <v>43</v>
      </c>
      <c r="Z7" s="171" t="s">
        <v>55</v>
      </c>
      <c r="AA7" s="172"/>
      <c r="AB7" s="172"/>
      <c r="AC7" s="173"/>
      <c r="AD7" s="154" t="s">
        <v>43</v>
      </c>
      <c r="AE7" s="171" t="s">
        <v>55</v>
      </c>
      <c r="AF7" s="172"/>
      <c r="AG7" s="172"/>
      <c r="AH7" s="173"/>
      <c r="AI7" s="154" t="s">
        <v>43</v>
      </c>
      <c r="AJ7" s="171" t="s">
        <v>55</v>
      </c>
      <c r="AK7" s="172"/>
      <c r="AL7" s="172"/>
      <c r="AM7" s="173"/>
      <c r="AN7" s="154" t="s">
        <v>43</v>
      </c>
      <c r="AO7" s="171" t="s">
        <v>55</v>
      </c>
      <c r="AP7" s="172"/>
      <c r="AQ7" s="172"/>
      <c r="AR7" s="173"/>
      <c r="AS7" s="154" t="s">
        <v>43</v>
      </c>
      <c r="AT7" s="171" t="s">
        <v>55</v>
      </c>
      <c r="AU7" s="172"/>
      <c r="AV7" s="172"/>
      <c r="AW7" s="173"/>
      <c r="AX7" s="154" t="s">
        <v>43</v>
      </c>
      <c r="AY7" s="151" t="s">
        <v>55</v>
      </c>
      <c r="AZ7" s="152"/>
      <c r="BA7" s="154" t="s">
        <v>43</v>
      </c>
      <c r="BB7" s="151" t="s">
        <v>55</v>
      </c>
      <c r="BC7" s="152"/>
      <c r="BD7" s="154" t="s">
        <v>43</v>
      </c>
      <c r="BE7" s="151" t="s">
        <v>55</v>
      </c>
      <c r="BF7" s="152"/>
      <c r="BG7" s="154" t="s">
        <v>43</v>
      </c>
      <c r="BH7" s="151" t="s">
        <v>55</v>
      </c>
      <c r="BI7" s="152"/>
      <c r="BJ7" s="154" t="s">
        <v>43</v>
      </c>
      <c r="BK7" s="151" t="s">
        <v>55</v>
      </c>
      <c r="BL7" s="152"/>
      <c r="BM7" s="154" t="s">
        <v>43</v>
      </c>
      <c r="BN7" s="151" t="s">
        <v>55</v>
      </c>
      <c r="BO7" s="152"/>
      <c r="BP7" s="154" t="s">
        <v>43</v>
      </c>
      <c r="BQ7" s="151" t="s">
        <v>55</v>
      </c>
      <c r="BR7" s="152"/>
      <c r="BS7" s="154" t="s">
        <v>43</v>
      </c>
      <c r="BT7" s="151" t="s">
        <v>55</v>
      </c>
      <c r="BU7" s="156"/>
      <c r="BV7" s="156"/>
      <c r="BW7" s="152"/>
      <c r="BX7" s="154" t="s">
        <v>43</v>
      </c>
      <c r="BY7" s="151" t="s">
        <v>55</v>
      </c>
      <c r="BZ7" s="152"/>
      <c r="CA7" s="154" t="s">
        <v>43</v>
      </c>
      <c r="CB7" s="151" t="s">
        <v>55</v>
      </c>
      <c r="CC7" s="152"/>
      <c r="CD7" s="154" t="s">
        <v>43</v>
      </c>
      <c r="CE7" s="151" t="s">
        <v>55</v>
      </c>
      <c r="CF7" s="152"/>
      <c r="CG7" s="154" t="s">
        <v>43</v>
      </c>
      <c r="CH7" s="151" t="s">
        <v>55</v>
      </c>
      <c r="CI7" s="152"/>
      <c r="CJ7" s="154" t="s">
        <v>43</v>
      </c>
      <c r="CK7" s="151" t="s">
        <v>55</v>
      </c>
      <c r="CL7" s="152"/>
      <c r="CM7" s="154" t="s">
        <v>43</v>
      </c>
      <c r="CN7" s="151" t="s">
        <v>55</v>
      </c>
      <c r="CO7" s="152"/>
      <c r="CP7" s="154" t="s">
        <v>43</v>
      </c>
      <c r="CQ7" s="151" t="s">
        <v>55</v>
      </c>
      <c r="CR7" s="152"/>
      <c r="CS7" s="154" t="s">
        <v>43</v>
      </c>
      <c r="CT7" s="151" t="s">
        <v>55</v>
      </c>
      <c r="CU7" s="152"/>
      <c r="CV7" s="154" t="s">
        <v>43</v>
      </c>
      <c r="CW7" s="151" t="s">
        <v>55</v>
      </c>
      <c r="CX7" s="152"/>
      <c r="CY7" s="154" t="s">
        <v>43</v>
      </c>
      <c r="CZ7" s="151" t="s">
        <v>55</v>
      </c>
      <c r="DA7" s="152"/>
      <c r="DB7" s="154" t="s">
        <v>43</v>
      </c>
      <c r="DC7" s="151" t="s">
        <v>55</v>
      </c>
      <c r="DD7" s="152"/>
      <c r="DE7" s="154" t="s">
        <v>43</v>
      </c>
      <c r="DF7" s="151" t="s">
        <v>55</v>
      </c>
      <c r="DG7" s="152"/>
      <c r="DH7" s="154" t="s">
        <v>43</v>
      </c>
      <c r="DI7" s="151" t="s">
        <v>55</v>
      </c>
      <c r="DJ7" s="152"/>
      <c r="DK7" s="227" t="s">
        <v>9</v>
      </c>
      <c r="DL7" s="154" t="s">
        <v>43</v>
      </c>
      <c r="DM7" s="151" t="s">
        <v>55</v>
      </c>
      <c r="DN7" s="152"/>
      <c r="DO7" s="154" t="s">
        <v>43</v>
      </c>
      <c r="DP7" s="151" t="s">
        <v>55</v>
      </c>
      <c r="DQ7" s="152"/>
      <c r="DR7" s="154" t="s">
        <v>43</v>
      </c>
      <c r="DS7" s="151" t="s">
        <v>55</v>
      </c>
      <c r="DT7" s="152"/>
      <c r="DU7" s="154" t="s">
        <v>43</v>
      </c>
      <c r="DV7" s="151" t="s">
        <v>55</v>
      </c>
      <c r="DW7" s="152"/>
      <c r="DX7" s="154" t="s">
        <v>43</v>
      </c>
      <c r="DY7" s="151" t="s">
        <v>55</v>
      </c>
      <c r="DZ7" s="152"/>
      <c r="EA7" s="154" t="s">
        <v>43</v>
      </c>
      <c r="EB7" s="151" t="s">
        <v>55</v>
      </c>
      <c r="EC7" s="152"/>
      <c r="ED7" s="154" t="s">
        <v>43</v>
      </c>
      <c r="EE7" s="151" t="s">
        <v>55</v>
      </c>
      <c r="EF7" s="152"/>
      <c r="EG7" s="153" t="s">
        <v>9</v>
      </c>
      <c r="EH7" s="154" t="s">
        <v>43</v>
      </c>
      <c r="EI7" s="151" t="s">
        <v>55</v>
      </c>
      <c r="EJ7" s="152"/>
    </row>
    <row r="8" spans="1:140" s="127" customFormat="1" ht="43.5" customHeight="1">
      <c r="A8" s="159"/>
      <c r="B8" s="162"/>
      <c r="C8" s="165"/>
      <c r="D8" s="165"/>
      <c r="E8" s="155"/>
      <c r="F8" s="128" t="s">
        <v>265</v>
      </c>
      <c r="G8" s="36" t="s">
        <v>267</v>
      </c>
      <c r="H8" s="36" t="s">
        <v>262</v>
      </c>
      <c r="I8" s="36" t="s">
        <v>54</v>
      </c>
      <c r="J8" s="155"/>
      <c r="K8" s="128" t="s">
        <v>265</v>
      </c>
      <c r="L8" s="36" t="s">
        <v>267</v>
      </c>
      <c r="M8" s="36" t="s">
        <v>262</v>
      </c>
      <c r="N8" s="36" t="s">
        <v>54</v>
      </c>
      <c r="O8" s="155"/>
      <c r="P8" s="128" t="s">
        <v>265</v>
      </c>
      <c r="Q8" s="36" t="s">
        <v>267</v>
      </c>
      <c r="R8" s="36" t="s">
        <v>262</v>
      </c>
      <c r="S8" s="36" t="s">
        <v>54</v>
      </c>
      <c r="T8" s="155"/>
      <c r="U8" s="128" t="s">
        <v>265</v>
      </c>
      <c r="V8" s="36" t="s">
        <v>267</v>
      </c>
      <c r="W8" s="36" t="s">
        <v>262</v>
      </c>
      <c r="X8" s="36" t="s">
        <v>54</v>
      </c>
      <c r="Y8" s="155"/>
      <c r="Z8" s="128" t="s">
        <v>265</v>
      </c>
      <c r="AA8" s="36" t="s">
        <v>267</v>
      </c>
      <c r="AB8" s="36" t="s">
        <v>262</v>
      </c>
      <c r="AC8" s="36" t="s">
        <v>54</v>
      </c>
      <c r="AD8" s="155"/>
      <c r="AE8" s="128" t="s">
        <v>265</v>
      </c>
      <c r="AF8" s="36" t="s">
        <v>267</v>
      </c>
      <c r="AG8" s="36" t="s">
        <v>262</v>
      </c>
      <c r="AH8" s="36" t="s">
        <v>54</v>
      </c>
      <c r="AI8" s="155"/>
      <c r="AJ8" s="128" t="s">
        <v>265</v>
      </c>
      <c r="AK8" s="36" t="s">
        <v>267</v>
      </c>
      <c r="AL8" s="36" t="s">
        <v>262</v>
      </c>
      <c r="AM8" s="36" t="s">
        <v>54</v>
      </c>
      <c r="AN8" s="155"/>
      <c r="AO8" s="128" t="s">
        <v>265</v>
      </c>
      <c r="AP8" s="36" t="s">
        <v>267</v>
      </c>
      <c r="AQ8" s="36" t="s">
        <v>262</v>
      </c>
      <c r="AR8" s="36" t="s">
        <v>54</v>
      </c>
      <c r="AS8" s="155"/>
      <c r="AT8" s="128" t="s">
        <v>265</v>
      </c>
      <c r="AU8" s="36" t="s">
        <v>267</v>
      </c>
      <c r="AV8" s="36" t="s">
        <v>262</v>
      </c>
      <c r="AW8" s="36" t="s">
        <v>54</v>
      </c>
      <c r="AX8" s="155"/>
      <c r="AY8" s="128" t="s">
        <v>265</v>
      </c>
      <c r="AZ8" s="36" t="s">
        <v>267</v>
      </c>
      <c r="BA8" s="155"/>
      <c r="BB8" s="128" t="s">
        <v>265</v>
      </c>
      <c r="BC8" s="36" t="s">
        <v>267</v>
      </c>
      <c r="BD8" s="155"/>
      <c r="BE8" s="128" t="s">
        <v>265</v>
      </c>
      <c r="BF8" s="36" t="s">
        <v>267</v>
      </c>
      <c r="BG8" s="155"/>
      <c r="BH8" s="128" t="s">
        <v>265</v>
      </c>
      <c r="BI8" s="36" t="s">
        <v>267</v>
      </c>
      <c r="BJ8" s="155"/>
      <c r="BK8" s="128" t="s">
        <v>265</v>
      </c>
      <c r="BL8" s="36" t="s">
        <v>267</v>
      </c>
      <c r="BM8" s="155"/>
      <c r="BN8" s="128" t="s">
        <v>265</v>
      </c>
      <c r="BO8" s="36" t="s">
        <v>267</v>
      </c>
      <c r="BP8" s="155"/>
      <c r="BQ8" s="128" t="s">
        <v>265</v>
      </c>
      <c r="BR8" s="36" t="s">
        <v>267</v>
      </c>
      <c r="BS8" s="155"/>
      <c r="BT8" s="128" t="s">
        <v>265</v>
      </c>
      <c r="BU8" s="36" t="s">
        <v>267</v>
      </c>
      <c r="BV8" s="36" t="s">
        <v>262</v>
      </c>
      <c r="BW8" s="36" t="s">
        <v>54</v>
      </c>
      <c r="BX8" s="155"/>
      <c r="BY8" s="128" t="s">
        <v>265</v>
      </c>
      <c r="BZ8" s="36" t="s">
        <v>267</v>
      </c>
      <c r="CA8" s="155"/>
      <c r="CB8" s="128" t="s">
        <v>265</v>
      </c>
      <c r="CC8" s="36" t="s">
        <v>267</v>
      </c>
      <c r="CD8" s="155"/>
      <c r="CE8" s="128" t="s">
        <v>265</v>
      </c>
      <c r="CF8" s="36" t="s">
        <v>267</v>
      </c>
      <c r="CG8" s="155"/>
      <c r="CH8" s="128" t="s">
        <v>265</v>
      </c>
      <c r="CI8" s="36" t="s">
        <v>267</v>
      </c>
      <c r="CJ8" s="155"/>
      <c r="CK8" s="128" t="s">
        <v>265</v>
      </c>
      <c r="CL8" s="36" t="s">
        <v>267</v>
      </c>
      <c r="CM8" s="155"/>
      <c r="CN8" s="128" t="s">
        <v>265</v>
      </c>
      <c r="CO8" s="36" t="s">
        <v>267</v>
      </c>
      <c r="CP8" s="155"/>
      <c r="CQ8" s="128" t="s">
        <v>265</v>
      </c>
      <c r="CR8" s="36" t="s">
        <v>267</v>
      </c>
      <c r="CS8" s="155"/>
      <c r="CT8" s="128" t="s">
        <v>265</v>
      </c>
      <c r="CU8" s="36" t="s">
        <v>267</v>
      </c>
      <c r="CV8" s="155"/>
      <c r="CW8" s="128" t="s">
        <v>265</v>
      </c>
      <c r="CX8" s="36" t="s">
        <v>267</v>
      </c>
      <c r="CY8" s="155"/>
      <c r="CZ8" s="128" t="s">
        <v>265</v>
      </c>
      <c r="DA8" s="36" t="s">
        <v>267</v>
      </c>
      <c r="DB8" s="155"/>
      <c r="DC8" s="128" t="s">
        <v>265</v>
      </c>
      <c r="DD8" s="36" t="s">
        <v>267</v>
      </c>
      <c r="DE8" s="155"/>
      <c r="DF8" s="128" t="s">
        <v>265</v>
      </c>
      <c r="DG8" s="36" t="s">
        <v>267</v>
      </c>
      <c r="DH8" s="155"/>
      <c r="DI8" s="128" t="s">
        <v>265</v>
      </c>
      <c r="DJ8" s="36" t="s">
        <v>267</v>
      </c>
      <c r="DK8" s="227"/>
      <c r="DL8" s="155"/>
      <c r="DM8" s="128" t="s">
        <v>265</v>
      </c>
      <c r="DN8" s="36" t="s">
        <v>267</v>
      </c>
      <c r="DO8" s="155"/>
      <c r="DP8" s="128" t="s">
        <v>265</v>
      </c>
      <c r="DQ8" s="36" t="s">
        <v>267</v>
      </c>
      <c r="DR8" s="155"/>
      <c r="DS8" s="128" t="s">
        <v>265</v>
      </c>
      <c r="DT8" s="36" t="s">
        <v>267</v>
      </c>
      <c r="DU8" s="155"/>
      <c r="DV8" s="128" t="s">
        <v>265</v>
      </c>
      <c r="DW8" s="36" t="s">
        <v>267</v>
      </c>
      <c r="DX8" s="155"/>
      <c r="DY8" s="128" t="s">
        <v>265</v>
      </c>
      <c r="DZ8" s="36" t="s">
        <v>267</v>
      </c>
      <c r="EA8" s="155"/>
      <c r="EB8" s="128" t="s">
        <v>265</v>
      </c>
      <c r="EC8" s="36" t="s">
        <v>267</v>
      </c>
      <c r="ED8" s="155"/>
      <c r="EE8" s="128" t="s">
        <v>265</v>
      </c>
      <c r="EF8" s="36" t="s">
        <v>267</v>
      </c>
      <c r="EG8" s="153"/>
      <c r="EH8" s="155"/>
      <c r="EI8" s="128" t="s">
        <v>265</v>
      </c>
      <c r="EJ8" s="36" t="s">
        <v>267</v>
      </c>
    </row>
    <row r="9" spans="1:140" s="112" customFormat="1" ht="10.5" customHeight="1">
      <c r="A9" s="108"/>
      <c r="B9" s="109">
        <v>1</v>
      </c>
      <c r="C9" s="110">
        <v>2</v>
      </c>
      <c r="D9" s="111">
        <v>3</v>
      </c>
      <c r="E9" s="110">
        <v>4</v>
      </c>
      <c r="F9" s="111">
        <v>5</v>
      </c>
      <c r="G9" s="110">
        <v>6</v>
      </c>
      <c r="H9" s="111">
        <v>7</v>
      </c>
      <c r="I9" s="110">
        <v>8</v>
      </c>
      <c r="J9" s="111">
        <v>9</v>
      </c>
      <c r="K9" s="110">
        <v>10</v>
      </c>
      <c r="L9" s="111">
        <v>11</v>
      </c>
      <c r="M9" s="110">
        <v>12</v>
      </c>
      <c r="N9" s="111">
        <v>13</v>
      </c>
      <c r="O9" s="110">
        <v>14</v>
      </c>
      <c r="P9" s="111">
        <v>15</v>
      </c>
      <c r="Q9" s="110">
        <v>16</v>
      </c>
      <c r="R9" s="111">
        <v>17</v>
      </c>
      <c r="S9" s="110">
        <v>18</v>
      </c>
      <c r="T9" s="111">
        <v>19</v>
      </c>
      <c r="U9" s="110">
        <v>20</v>
      </c>
      <c r="V9" s="111">
        <v>21</v>
      </c>
      <c r="W9" s="110">
        <v>22</v>
      </c>
      <c r="X9" s="111">
        <v>23</v>
      </c>
      <c r="Y9" s="110">
        <v>24</v>
      </c>
      <c r="Z9" s="111">
        <v>25</v>
      </c>
      <c r="AA9" s="110">
        <v>26</v>
      </c>
      <c r="AB9" s="111">
        <v>27</v>
      </c>
      <c r="AC9" s="110">
        <v>28</v>
      </c>
      <c r="AD9" s="111">
        <v>29</v>
      </c>
      <c r="AE9" s="110">
        <v>30</v>
      </c>
      <c r="AF9" s="111">
        <v>31</v>
      </c>
      <c r="AG9" s="110">
        <v>32</v>
      </c>
      <c r="AH9" s="111">
        <v>33</v>
      </c>
      <c r="AI9" s="110">
        <v>34</v>
      </c>
      <c r="AJ9" s="111">
        <v>35</v>
      </c>
      <c r="AK9" s="110">
        <v>36</v>
      </c>
      <c r="AL9" s="111">
        <v>37</v>
      </c>
      <c r="AM9" s="110">
        <v>38</v>
      </c>
      <c r="AN9" s="111">
        <v>39</v>
      </c>
      <c r="AO9" s="110">
        <v>40</v>
      </c>
      <c r="AP9" s="111">
        <v>41</v>
      </c>
      <c r="AQ9" s="110">
        <v>42</v>
      </c>
      <c r="AR9" s="111">
        <v>43</v>
      </c>
      <c r="AS9" s="110">
        <v>44</v>
      </c>
      <c r="AT9" s="111">
        <v>45</v>
      </c>
      <c r="AU9" s="110">
        <v>46</v>
      </c>
      <c r="AV9" s="111">
        <v>47</v>
      </c>
      <c r="AW9" s="110">
        <v>48</v>
      </c>
      <c r="AX9" s="111">
        <v>49</v>
      </c>
      <c r="AY9" s="110">
        <v>50</v>
      </c>
      <c r="AZ9" s="111">
        <v>51</v>
      </c>
      <c r="BA9" s="110">
        <v>52</v>
      </c>
      <c r="BB9" s="111">
        <v>53</v>
      </c>
      <c r="BC9" s="110">
        <v>54</v>
      </c>
      <c r="BD9" s="111">
        <v>55</v>
      </c>
      <c r="BE9" s="110">
        <v>56</v>
      </c>
      <c r="BF9" s="111">
        <v>57</v>
      </c>
      <c r="BG9" s="110">
        <v>58</v>
      </c>
      <c r="BH9" s="111">
        <v>59</v>
      </c>
      <c r="BI9" s="110">
        <v>60</v>
      </c>
      <c r="BJ9" s="111">
        <v>61</v>
      </c>
      <c r="BK9" s="110">
        <v>62</v>
      </c>
      <c r="BL9" s="111">
        <v>63</v>
      </c>
      <c r="BM9" s="110">
        <v>64</v>
      </c>
      <c r="BN9" s="111">
        <v>65</v>
      </c>
      <c r="BO9" s="110">
        <v>66</v>
      </c>
      <c r="BP9" s="111">
        <v>67</v>
      </c>
      <c r="BQ9" s="110">
        <v>68</v>
      </c>
      <c r="BR9" s="111">
        <v>69</v>
      </c>
      <c r="BS9" s="110">
        <v>70</v>
      </c>
      <c r="BT9" s="111">
        <v>71</v>
      </c>
      <c r="BU9" s="110">
        <v>72</v>
      </c>
      <c r="BV9" s="111">
        <v>73</v>
      </c>
      <c r="BW9" s="110">
        <v>74</v>
      </c>
      <c r="BX9" s="111">
        <v>75</v>
      </c>
      <c r="BY9" s="110">
        <v>76</v>
      </c>
      <c r="BZ9" s="111">
        <v>77</v>
      </c>
      <c r="CA9" s="110">
        <v>78</v>
      </c>
      <c r="CB9" s="111">
        <v>79</v>
      </c>
      <c r="CC9" s="110">
        <v>80</v>
      </c>
      <c r="CD9" s="111">
        <v>81</v>
      </c>
      <c r="CE9" s="110">
        <v>82</v>
      </c>
      <c r="CF9" s="111">
        <v>83</v>
      </c>
      <c r="CG9" s="110">
        <v>84</v>
      </c>
      <c r="CH9" s="111">
        <v>85</v>
      </c>
      <c r="CI9" s="110">
        <v>86</v>
      </c>
      <c r="CJ9" s="111">
        <v>87</v>
      </c>
      <c r="CK9" s="110">
        <v>88</v>
      </c>
      <c r="CL9" s="111">
        <v>89</v>
      </c>
      <c r="CM9" s="110">
        <v>90</v>
      </c>
      <c r="CN9" s="111">
        <v>91</v>
      </c>
      <c r="CO9" s="110">
        <v>92</v>
      </c>
      <c r="CP9" s="111">
        <v>93</v>
      </c>
      <c r="CQ9" s="110">
        <v>94</v>
      </c>
      <c r="CR9" s="111">
        <v>95</v>
      </c>
      <c r="CS9" s="110">
        <v>96</v>
      </c>
      <c r="CT9" s="111">
        <v>97</v>
      </c>
      <c r="CU9" s="110">
        <v>98</v>
      </c>
      <c r="CV9" s="111">
        <v>99</v>
      </c>
      <c r="CW9" s="110">
        <v>100</v>
      </c>
      <c r="CX9" s="111">
        <v>101</v>
      </c>
      <c r="CY9" s="110">
        <v>102</v>
      </c>
      <c r="CZ9" s="111">
        <v>103</v>
      </c>
      <c r="DA9" s="110">
        <v>104</v>
      </c>
      <c r="DB9" s="111">
        <v>105</v>
      </c>
      <c r="DC9" s="110">
        <v>106</v>
      </c>
      <c r="DD9" s="111">
        <v>107</v>
      </c>
      <c r="DE9" s="110">
        <v>108</v>
      </c>
      <c r="DF9" s="111">
        <v>109</v>
      </c>
      <c r="DG9" s="110">
        <v>110</v>
      </c>
      <c r="DH9" s="111">
        <v>111</v>
      </c>
      <c r="DI9" s="110">
        <v>112</v>
      </c>
      <c r="DJ9" s="111">
        <v>113</v>
      </c>
      <c r="DK9" s="110">
        <v>114</v>
      </c>
      <c r="DL9" s="111">
        <v>115</v>
      </c>
      <c r="DM9" s="110">
        <v>116</v>
      </c>
      <c r="DN9" s="111">
        <v>117</v>
      </c>
      <c r="DO9" s="110">
        <v>118</v>
      </c>
      <c r="DP9" s="111">
        <v>119</v>
      </c>
      <c r="DQ9" s="110">
        <v>120</v>
      </c>
      <c r="DR9" s="111">
        <v>121</v>
      </c>
      <c r="DS9" s="110">
        <v>122</v>
      </c>
      <c r="DT9" s="111">
        <v>123</v>
      </c>
      <c r="DU9" s="110">
        <v>124</v>
      </c>
      <c r="DV9" s="111">
        <v>125</v>
      </c>
      <c r="DW9" s="110">
        <v>126</v>
      </c>
      <c r="DX9" s="111">
        <v>127</v>
      </c>
      <c r="DY9" s="110">
        <v>128</v>
      </c>
      <c r="DZ9" s="111">
        <v>129</v>
      </c>
      <c r="EA9" s="110">
        <v>130</v>
      </c>
      <c r="EB9" s="111">
        <v>131</v>
      </c>
      <c r="EC9" s="110">
        <v>132</v>
      </c>
      <c r="ED9" s="111">
        <v>133</v>
      </c>
      <c r="EE9" s="110">
        <v>134</v>
      </c>
      <c r="EF9" s="111">
        <v>135</v>
      </c>
      <c r="EG9" s="110">
        <v>136</v>
      </c>
      <c r="EH9" s="111">
        <v>137</v>
      </c>
      <c r="EI9" s="110">
        <v>138</v>
      </c>
      <c r="EJ9" s="111">
        <v>139</v>
      </c>
    </row>
    <row r="10" spans="1:140" s="143" customFormat="1" ht="16.5" customHeight="1">
      <c r="A10" s="130">
        <v>1</v>
      </c>
      <c r="B10" s="123" t="s">
        <v>237</v>
      </c>
      <c r="C10" s="131">
        <v>94828.6559</v>
      </c>
      <c r="D10" s="131">
        <v>237924.1904</v>
      </c>
      <c r="E10" s="132">
        <v>7278357.654000001</v>
      </c>
      <c r="F10" s="133">
        <v>3639178.8270000005</v>
      </c>
      <c r="G10" s="133">
        <v>1507751.074</v>
      </c>
      <c r="H10" s="133">
        <v>41.431079528535626</v>
      </c>
      <c r="I10" s="133">
        <v>20.715539764267813</v>
      </c>
      <c r="J10" s="133">
        <v>1469301.01</v>
      </c>
      <c r="K10" s="133">
        <v>734650.505</v>
      </c>
      <c r="L10" s="133">
        <v>466306.661</v>
      </c>
      <c r="M10" s="133">
        <v>63.47326488259883</v>
      </c>
      <c r="N10" s="133">
        <v>31.736632441299417</v>
      </c>
      <c r="O10" s="133">
        <v>129690</v>
      </c>
      <c r="P10" s="133">
        <v>64845</v>
      </c>
      <c r="Q10" s="134">
        <v>47588.41699999999</v>
      </c>
      <c r="R10" s="133">
        <v>73.38795126840927</v>
      </c>
      <c r="S10" s="135">
        <v>36.693975634204634</v>
      </c>
      <c r="T10" s="131">
        <v>10000</v>
      </c>
      <c r="U10" s="131">
        <v>5000</v>
      </c>
      <c r="V10" s="131">
        <v>2478.663</v>
      </c>
      <c r="W10" s="133">
        <v>49.573260000000005</v>
      </c>
      <c r="X10" s="135">
        <v>24.786630000000002</v>
      </c>
      <c r="Y10" s="136">
        <v>5000</v>
      </c>
      <c r="Z10" s="131">
        <v>2500</v>
      </c>
      <c r="AA10" s="136">
        <v>2065.318</v>
      </c>
      <c r="AB10" s="133">
        <v>82.61272000000001</v>
      </c>
      <c r="AC10" s="135">
        <v>41.306360000000005</v>
      </c>
      <c r="AD10" s="137">
        <v>114690</v>
      </c>
      <c r="AE10" s="131">
        <v>57345</v>
      </c>
      <c r="AF10" s="138">
        <v>43044.43599999999</v>
      </c>
      <c r="AG10" s="133">
        <v>75.06223036010113</v>
      </c>
      <c r="AH10" s="135">
        <v>37.53111518005056</v>
      </c>
      <c r="AI10" s="136">
        <v>811000</v>
      </c>
      <c r="AJ10" s="131">
        <v>405500</v>
      </c>
      <c r="AK10" s="136">
        <v>205695.891</v>
      </c>
      <c r="AL10" s="133">
        <v>50.726483600493225</v>
      </c>
      <c r="AM10" s="135">
        <v>25.363241800246612</v>
      </c>
      <c r="AN10" s="136">
        <v>79081.2</v>
      </c>
      <c r="AO10" s="131">
        <v>39540.6</v>
      </c>
      <c r="AP10" s="136">
        <v>44246.735</v>
      </c>
      <c r="AQ10" s="133">
        <v>111.90203234144147</v>
      </c>
      <c r="AR10" s="135">
        <v>55.951016170720735</v>
      </c>
      <c r="AS10" s="136">
        <v>37000</v>
      </c>
      <c r="AT10" s="131">
        <v>18500</v>
      </c>
      <c r="AU10" s="136">
        <v>17066.2</v>
      </c>
      <c r="AV10" s="133">
        <v>92.24972972972974</v>
      </c>
      <c r="AW10" s="135">
        <v>46.12486486486487</v>
      </c>
      <c r="AX10" s="139"/>
      <c r="AY10" s="134"/>
      <c r="AZ10" s="136"/>
      <c r="BA10" s="134"/>
      <c r="BB10" s="134"/>
      <c r="BC10" s="136"/>
      <c r="BD10" s="140">
        <v>2901332.5</v>
      </c>
      <c r="BE10" s="131">
        <v>1450666.25</v>
      </c>
      <c r="BF10" s="134">
        <v>967110.8</v>
      </c>
      <c r="BG10" s="139"/>
      <c r="BH10" s="139"/>
      <c r="BI10" s="141"/>
      <c r="BJ10" s="136">
        <v>4575.6</v>
      </c>
      <c r="BK10" s="131">
        <v>2287.8</v>
      </c>
      <c r="BL10" s="136">
        <v>942.6</v>
      </c>
      <c r="BM10" s="131"/>
      <c r="BN10" s="131"/>
      <c r="BO10" s="131"/>
      <c r="BP10" s="139"/>
      <c r="BQ10" s="134"/>
      <c r="BR10" s="136"/>
      <c r="BS10" s="133">
        <v>49400</v>
      </c>
      <c r="BT10" s="133">
        <v>24700</v>
      </c>
      <c r="BU10" s="133">
        <v>16127.943000000001</v>
      </c>
      <c r="BV10" s="133">
        <v>65.29531578947369</v>
      </c>
      <c r="BW10" s="135">
        <v>32.647657894736845</v>
      </c>
      <c r="BX10" s="136">
        <v>38480</v>
      </c>
      <c r="BY10" s="131">
        <v>19240</v>
      </c>
      <c r="BZ10" s="136">
        <v>11340.361</v>
      </c>
      <c r="CA10" s="136">
        <v>0</v>
      </c>
      <c r="CB10" s="131">
        <v>0</v>
      </c>
      <c r="CC10" s="136">
        <v>0</v>
      </c>
      <c r="CD10" s="142">
        <v>0</v>
      </c>
      <c r="CE10" s="131">
        <v>0</v>
      </c>
      <c r="CF10" s="136">
        <v>0</v>
      </c>
      <c r="CG10" s="134">
        <v>10920</v>
      </c>
      <c r="CH10" s="131">
        <v>5460</v>
      </c>
      <c r="CI10" s="136">
        <v>4787.582</v>
      </c>
      <c r="CJ10" s="136">
        <v>0</v>
      </c>
      <c r="CK10" s="131">
        <v>0</v>
      </c>
      <c r="CL10" s="136">
        <v>0</v>
      </c>
      <c r="CM10" s="142">
        <v>5997</v>
      </c>
      <c r="CN10" s="131">
        <v>2998.5</v>
      </c>
      <c r="CO10" s="136">
        <v>413.013</v>
      </c>
      <c r="CP10" s="139">
        <v>0</v>
      </c>
      <c r="CQ10" s="131">
        <v>0</v>
      </c>
      <c r="CR10" s="136">
        <v>0</v>
      </c>
      <c r="CS10" s="136">
        <v>345129.81</v>
      </c>
      <c r="CT10" s="131">
        <v>172564.905</v>
      </c>
      <c r="CU10" s="136">
        <v>121758.988</v>
      </c>
      <c r="CV10" s="136">
        <v>158000</v>
      </c>
      <c r="CW10" s="131">
        <v>79000</v>
      </c>
      <c r="CX10" s="136">
        <v>68477.23</v>
      </c>
      <c r="CY10" s="139">
        <v>0</v>
      </c>
      <c r="CZ10" s="131">
        <v>0</v>
      </c>
      <c r="DA10" s="136">
        <v>0</v>
      </c>
      <c r="DB10" s="142">
        <v>2000</v>
      </c>
      <c r="DC10" s="131">
        <v>1000</v>
      </c>
      <c r="DD10" s="136">
        <v>250</v>
      </c>
      <c r="DE10" s="134">
        <v>0</v>
      </c>
      <c r="DF10" s="131">
        <v>0</v>
      </c>
      <c r="DG10" s="136">
        <v>0</v>
      </c>
      <c r="DH10" s="136">
        <v>16000</v>
      </c>
      <c r="DI10" s="131">
        <v>8000</v>
      </c>
      <c r="DJ10" s="136">
        <v>13572.487</v>
      </c>
      <c r="DK10" s="136">
        <v>0</v>
      </c>
      <c r="DL10" s="133">
        <v>4381206.11</v>
      </c>
      <c r="DM10" s="133">
        <v>2190603.055</v>
      </c>
      <c r="DN10" s="133">
        <v>1434773.074</v>
      </c>
      <c r="DO10" s="136">
        <v>0</v>
      </c>
      <c r="DP10" s="131">
        <v>0</v>
      </c>
      <c r="DQ10" s="136">
        <v>0</v>
      </c>
      <c r="DR10" s="136">
        <v>2889051.544</v>
      </c>
      <c r="DS10" s="131">
        <v>1444525.772</v>
      </c>
      <c r="DT10" s="136">
        <v>72978</v>
      </c>
      <c r="DU10" s="136">
        <v>0</v>
      </c>
      <c r="DV10" s="131">
        <v>0</v>
      </c>
      <c r="DW10" s="136">
        <v>0</v>
      </c>
      <c r="DX10" s="134">
        <v>8100</v>
      </c>
      <c r="DY10" s="131">
        <v>4050</v>
      </c>
      <c r="DZ10" s="136">
        <v>0</v>
      </c>
      <c r="EA10" s="136">
        <v>0</v>
      </c>
      <c r="EB10" s="131">
        <v>0</v>
      </c>
      <c r="EC10" s="136">
        <v>0</v>
      </c>
      <c r="ED10" s="134">
        <v>223886.5</v>
      </c>
      <c r="EE10" s="131">
        <v>111943.25</v>
      </c>
      <c r="EF10" s="136">
        <v>223886.5</v>
      </c>
      <c r="EG10" s="136">
        <v>0</v>
      </c>
      <c r="EH10" s="133">
        <v>3121038.044</v>
      </c>
      <c r="EI10" s="133">
        <v>1560519.022</v>
      </c>
      <c r="EJ10" s="136">
        <v>296864.5</v>
      </c>
    </row>
    <row r="11" spans="1:140" s="143" customFormat="1" ht="16.5" customHeight="1">
      <c r="A11" s="144">
        <v>2</v>
      </c>
      <c r="B11" s="123" t="s">
        <v>238</v>
      </c>
      <c r="C11" s="131">
        <v>3712.7872</v>
      </c>
      <c r="D11" s="131">
        <v>8470.7368</v>
      </c>
      <c r="E11" s="132">
        <v>69826.1</v>
      </c>
      <c r="F11" s="133">
        <v>34913.05</v>
      </c>
      <c r="G11" s="133">
        <v>20083.542800000003</v>
      </c>
      <c r="H11" s="133">
        <v>57.52445804648978</v>
      </c>
      <c r="I11" s="133">
        <v>28.76222902324489</v>
      </c>
      <c r="J11" s="133">
        <v>19994.3</v>
      </c>
      <c r="K11" s="133">
        <v>9997.15</v>
      </c>
      <c r="L11" s="133">
        <v>3472.8767999999995</v>
      </c>
      <c r="M11" s="133">
        <v>34.73866852052835</v>
      </c>
      <c r="N11" s="133">
        <v>17.369334260264175</v>
      </c>
      <c r="O11" s="133">
        <v>5086</v>
      </c>
      <c r="P11" s="133">
        <v>2543</v>
      </c>
      <c r="Q11" s="134">
        <v>822.2659999999995</v>
      </c>
      <c r="R11" s="133">
        <v>32.33448682658276</v>
      </c>
      <c r="S11" s="135">
        <v>16.16724341329138</v>
      </c>
      <c r="T11" s="131">
        <v>0</v>
      </c>
      <c r="U11" s="131">
        <v>0</v>
      </c>
      <c r="V11" s="131">
        <v>0</v>
      </c>
      <c r="W11" s="133" t="e">
        <v>#DIV/0!</v>
      </c>
      <c r="X11" s="135" t="e">
        <v>#DIV/0!</v>
      </c>
      <c r="Y11" s="136">
        <v>0</v>
      </c>
      <c r="Z11" s="131">
        <v>0</v>
      </c>
      <c r="AA11" s="136">
        <v>9.4</v>
      </c>
      <c r="AB11" s="133" t="e">
        <v>#DIV/0!</v>
      </c>
      <c r="AC11" s="135" t="e">
        <v>#DIV/0!</v>
      </c>
      <c r="AD11" s="137">
        <v>5086</v>
      </c>
      <c r="AE11" s="131">
        <v>2543</v>
      </c>
      <c r="AF11" s="138">
        <v>812.8659999999995</v>
      </c>
      <c r="AG11" s="133">
        <v>31.96484467164764</v>
      </c>
      <c r="AH11" s="135">
        <v>15.98242233582382</v>
      </c>
      <c r="AI11" s="136">
        <v>4570.3</v>
      </c>
      <c r="AJ11" s="131">
        <v>2285.15</v>
      </c>
      <c r="AK11" s="136">
        <v>1358.044</v>
      </c>
      <c r="AL11" s="133">
        <v>59.42909655821281</v>
      </c>
      <c r="AM11" s="135">
        <v>29.714548279106406</v>
      </c>
      <c r="AN11" s="136">
        <v>258</v>
      </c>
      <c r="AO11" s="131">
        <v>129</v>
      </c>
      <c r="AP11" s="136">
        <v>117</v>
      </c>
      <c r="AQ11" s="133">
        <v>90.69767441860465</v>
      </c>
      <c r="AR11" s="135">
        <v>45.348837209302324</v>
      </c>
      <c r="AS11" s="136">
        <v>0</v>
      </c>
      <c r="AT11" s="131">
        <v>0</v>
      </c>
      <c r="AU11" s="136">
        <v>0</v>
      </c>
      <c r="AV11" s="133" t="e">
        <v>#DIV/0!</v>
      </c>
      <c r="AW11" s="135" t="e">
        <v>#DIV/0!</v>
      </c>
      <c r="AX11" s="139"/>
      <c r="AY11" s="134"/>
      <c r="AZ11" s="136"/>
      <c r="BA11" s="134"/>
      <c r="BB11" s="134"/>
      <c r="BC11" s="136"/>
      <c r="BD11" s="140">
        <v>49831.8</v>
      </c>
      <c r="BE11" s="131">
        <v>24915.9</v>
      </c>
      <c r="BF11" s="134">
        <v>16610.666</v>
      </c>
      <c r="BG11" s="139"/>
      <c r="BH11" s="139"/>
      <c r="BI11" s="141"/>
      <c r="BJ11" s="136">
        <v>0</v>
      </c>
      <c r="BK11" s="131">
        <v>0</v>
      </c>
      <c r="BL11" s="136">
        <v>0</v>
      </c>
      <c r="BM11" s="131"/>
      <c r="BN11" s="131"/>
      <c r="BO11" s="131"/>
      <c r="BP11" s="139"/>
      <c r="BQ11" s="134"/>
      <c r="BR11" s="136"/>
      <c r="BS11" s="133">
        <v>7710</v>
      </c>
      <c r="BT11" s="133">
        <v>3855</v>
      </c>
      <c r="BU11" s="133">
        <v>756.8668</v>
      </c>
      <c r="BV11" s="133">
        <v>19.633380025940337</v>
      </c>
      <c r="BW11" s="135">
        <v>9.816690012970168</v>
      </c>
      <c r="BX11" s="136">
        <v>3710</v>
      </c>
      <c r="BY11" s="131">
        <v>1855</v>
      </c>
      <c r="BZ11" s="136">
        <v>641.8668</v>
      </c>
      <c r="CA11" s="136">
        <v>0</v>
      </c>
      <c r="CB11" s="131">
        <v>0</v>
      </c>
      <c r="CC11" s="136">
        <v>0</v>
      </c>
      <c r="CD11" s="142">
        <v>0</v>
      </c>
      <c r="CE11" s="131">
        <v>0</v>
      </c>
      <c r="CF11" s="136">
        <v>0</v>
      </c>
      <c r="CG11" s="134">
        <v>4000</v>
      </c>
      <c r="CH11" s="131">
        <v>2000</v>
      </c>
      <c r="CI11" s="136">
        <v>115</v>
      </c>
      <c r="CJ11" s="136">
        <v>0</v>
      </c>
      <c r="CK11" s="131">
        <v>0</v>
      </c>
      <c r="CL11" s="136">
        <v>0</v>
      </c>
      <c r="CM11" s="142">
        <v>0</v>
      </c>
      <c r="CN11" s="131">
        <v>0</v>
      </c>
      <c r="CO11" s="136">
        <v>0</v>
      </c>
      <c r="CP11" s="139">
        <v>0</v>
      </c>
      <c r="CQ11" s="131">
        <v>0</v>
      </c>
      <c r="CR11" s="136">
        <v>0</v>
      </c>
      <c r="CS11" s="136">
        <v>1300</v>
      </c>
      <c r="CT11" s="131">
        <v>650</v>
      </c>
      <c r="CU11" s="136">
        <v>346.3</v>
      </c>
      <c r="CV11" s="136">
        <v>800</v>
      </c>
      <c r="CW11" s="131">
        <v>400</v>
      </c>
      <c r="CX11" s="136">
        <v>218.3</v>
      </c>
      <c r="CY11" s="139">
        <v>1000</v>
      </c>
      <c r="CZ11" s="131">
        <v>500</v>
      </c>
      <c r="DA11" s="136">
        <v>0</v>
      </c>
      <c r="DB11" s="142">
        <v>0</v>
      </c>
      <c r="DC11" s="131">
        <v>0</v>
      </c>
      <c r="DD11" s="136">
        <v>0</v>
      </c>
      <c r="DE11" s="134">
        <v>0</v>
      </c>
      <c r="DF11" s="131">
        <v>0</v>
      </c>
      <c r="DG11" s="136">
        <v>0</v>
      </c>
      <c r="DH11" s="136">
        <v>70</v>
      </c>
      <c r="DI11" s="131">
        <v>35</v>
      </c>
      <c r="DJ11" s="136">
        <v>72.4</v>
      </c>
      <c r="DK11" s="136">
        <v>0</v>
      </c>
      <c r="DL11" s="133">
        <v>69826.1</v>
      </c>
      <c r="DM11" s="133">
        <v>34913.05</v>
      </c>
      <c r="DN11" s="133">
        <v>20083.542800000003</v>
      </c>
      <c r="DO11" s="136">
        <v>0</v>
      </c>
      <c r="DP11" s="131">
        <v>0</v>
      </c>
      <c r="DQ11" s="136">
        <v>0</v>
      </c>
      <c r="DR11" s="136">
        <v>0</v>
      </c>
      <c r="DS11" s="131">
        <v>0</v>
      </c>
      <c r="DT11" s="136">
        <v>0</v>
      </c>
      <c r="DU11" s="136">
        <v>0</v>
      </c>
      <c r="DV11" s="131">
        <v>0</v>
      </c>
      <c r="DW11" s="136">
        <v>0</v>
      </c>
      <c r="DX11" s="134">
        <v>0</v>
      </c>
      <c r="DY11" s="131">
        <v>0</v>
      </c>
      <c r="DZ11" s="136">
        <v>0</v>
      </c>
      <c r="EA11" s="136">
        <v>0</v>
      </c>
      <c r="EB11" s="131">
        <v>0</v>
      </c>
      <c r="EC11" s="136">
        <v>0</v>
      </c>
      <c r="ED11" s="134">
        <v>4983.019</v>
      </c>
      <c r="EE11" s="131">
        <v>2491.5095</v>
      </c>
      <c r="EF11" s="136">
        <v>0</v>
      </c>
      <c r="EG11" s="136">
        <v>0</v>
      </c>
      <c r="EH11" s="133">
        <v>4983.019</v>
      </c>
      <c r="EI11" s="133">
        <v>2491.5095</v>
      </c>
      <c r="EJ11" s="136">
        <v>0</v>
      </c>
    </row>
    <row r="12" spans="1:140" s="143" customFormat="1" ht="16.5" customHeight="1">
      <c r="A12" s="130">
        <v>3</v>
      </c>
      <c r="B12" s="123" t="s">
        <v>239</v>
      </c>
      <c r="C12" s="131">
        <v>16424.4739</v>
      </c>
      <c r="D12" s="131">
        <v>4947.8634</v>
      </c>
      <c r="E12" s="132">
        <v>63896.399999999994</v>
      </c>
      <c r="F12" s="133">
        <v>31948.199999999997</v>
      </c>
      <c r="G12" s="133">
        <v>19188.209499999997</v>
      </c>
      <c r="H12" s="133">
        <v>60.06037742345421</v>
      </c>
      <c r="I12" s="133">
        <v>30.030188711727106</v>
      </c>
      <c r="J12" s="133">
        <v>14092.3</v>
      </c>
      <c r="K12" s="133">
        <v>7046.15</v>
      </c>
      <c r="L12" s="133">
        <v>2586.8765</v>
      </c>
      <c r="M12" s="133">
        <v>36.71333281295459</v>
      </c>
      <c r="N12" s="133">
        <v>18.356666406477295</v>
      </c>
      <c r="O12" s="133">
        <v>4978.0999999999985</v>
      </c>
      <c r="P12" s="133">
        <v>2489.0499999999993</v>
      </c>
      <c r="Q12" s="133">
        <v>330.9839999999998</v>
      </c>
      <c r="R12" s="133">
        <v>13.297603503344646</v>
      </c>
      <c r="S12" s="135">
        <v>6.648801751672323</v>
      </c>
      <c r="T12" s="131">
        <v>0</v>
      </c>
      <c r="U12" s="131">
        <v>0</v>
      </c>
      <c r="V12" s="131">
        <v>0</v>
      </c>
      <c r="W12" s="133" t="e">
        <v>#DIV/0!</v>
      </c>
      <c r="X12" s="135" t="e">
        <v>#DIV/0!</v>
      </c>
      <c r="Y12" s="136">
        <v>200</v>
      </c>
      <c r="Z12" s="131">
        <v>100</v>
      </c>
      <c r="AA12" s="136">
        <v>30.813</v>
      </c>
      <c r="AB12" s="133">
        <v>30.813000000000002</v>
      </c>
      <c r="AC12" s="135">
        <v>15.406500000000001</v>
      </c>
      <c r="AD12" s="145">
        <v>4778.0999999999985</v>
      </c>
      <c r="AE12" s="131">
        <v>2389.0499999999993</v>
      </c>
      <c r="AF12" s="138">
        <v>300.1709999999998</v>
      </c>
      <c r="AG12" s="133">
        <v>12.564450304514343</v>
      </c>
      <c r="AH12" s="135">
        <v>6.282225152257172</v>
      </c>
      <c r="AI12" s="136">
        <v>6251.7</v>
      </c>
      <c r="AJ12" s="131">
        <v>3125.85</v>
      </c>
      <c r="AK12" s="136">
        <v>1693.276</v>
      </c>
      <c r="AL12" s="133">
        <v>54.17009773341651</v>
      </c>
      <c r="AM12" s="135">
        <v>27.085048866708256</v>
      </c>
      <c r="AN12" s="136">
        <v>200</v>
      </c>
      <c r="AO12" s="131">
        <v>100</v>
      </c>
      <c r="AP12" s="136">
        <v>16</v>
      </c>
      <c r="AQ12" s="133">
        <v>16</v>
      </c>
      <c r="AR12" s="135">
        <v>8</v>
      </c>
      <c r="AS12" s="136">
        <v>0</v>
      </c>
      <c r="AT12" s="131">
        <v>0</v>
      </c>
      <c r="AU12" s="136">
        <v>0</v>
      </c>
      <c r="AV12" s="133" t="e">
        <v>#DIV/0!</v>
      </c>
      <c r="AW12" s="135" t="e">
        <v>#DIV/0!</v>
      </c>
      <c r="AX12" s="139"/>
      <c r="AY12" s="133"/>
      <c r="AZ12" s="136"/>
      <c r="BA12" s="134"/>
      <c r="BB12" s="134"/>
      <c r="BC12" s="136"/>
      <c r="BD12" s="140">
        <v>49804.1</v>
      </c>
      <c r="BE12" s="131">
        <v>24902.05</v>
      </c>
      <c r="BF12" s="134">
        <v>16601.333</v>
      </c>
      <c r="BG12" s="139"/>
      <c r="BH12" s="139"/>
      <c r="BI12" s="141"/>
      <c r="BJ12" s="136">
        <v>0</v>
      </c>
      <c r="BK12" s="131">
        <v>0</v>
      </c>
      <c r="BL12" s="136">
        <v>0</v>
      </c>
      <c r="BM12" s="131"/>
      <c r="BN12" s="131"/>
      <c r="BO12" s="131"/>
      <c r="BP12" s="139"/>
      <c r="BQ12" s="134"/>
      <c r="BR12" s="136"/>
      <c r="BS12" s="133">
        <v>1725</v>
      </c>
      <c r="BT12" s="133">
        <v>862.5</v>
      </c>
      <c r="BU12" s="133">
        <v>429.3665</v>
      </c>
      <c r="BV12" s="133">
        <v>49.781623188405796</v>
      </c>
      <c r="BW12" s="135">
        <v>24.890811594202898</v>
      </c>
      <c r="BX12" s="136">
        <v>1725</v>
      </c>
      <c r="BY12" s="131">
        <v>862.5</v>
      </c>
      <c r="BZ12" s="136">
        <v>429.3665</v>
      </c>
      <c r="CA12" s="136">
        <v>0</v>
      </c>
      <c r="CB12" s="131">
        <v>0</v>
      </c>
      <c r="CC12" s="136">
        <v>0</v>
      </c>
      <c r="CD12" s="142">
        <v>0</v>
      </c>
      <c r="CE12" s="131">
        <v>0</v>
      </c>
      <c r="CF12" s="136">
        <v>0</v>
      </c>
      <c r="CG12" s="134">
        <v>0</v>
      </c>
      <c r="CH12" s="131">
        <v>0</v>
      </c>
      <c r="CI12" s="136">
        <v>0</v>
      </c>
      <c r="CJ12" s="136">
        <v>0</v>
      </c>
      <c r="CK12" s="131">
        <v>0</v>
      </c>
      <c r="CL12" s="136">
        <v>0</v>
      </c>
      <c r="CM12" s="142">
        <v>0</v>
      </c>
      <c r="CN12" s="131">
        <v>0</v>
      </c>
      <c r="CO12" s="136">
        <v>0</v>
      </c>
      <c r="CP12" s="139">
        <v>0</v>
      </c>
      <c r="CQ12" s="131">
        <v>0</v>
      </c>
      <c r="CR12" s="136">
        <v>0</v>
      </c>
      <c r="CS12" s="136">
        <v>937.5</v>
      </c>
      <c r="CT12" s="131">
        <v>468.75</v>
      </c>
      <c r="CU12" s="136">
        <v>117.25</v>
      </c>
      <c r="CV12" s="136">
        <v>700</v>
      </c>
      <c r="CW12" s="131">
        <v>350</v>
      </c>
      <c r="CX12" s="136">
        <v>61.25</v>
      </c>
      <c r="CY12" s="139">
        <v>0</v>
      </c>
      <c r="CZ12" s="131">
        <v>0</v>
      </c>
      <c r="DA12" s="136">
        <v>0</v>
      </c>
      <c r="DB12" s="142">
        <v>0</v>
      </c>
      <c r="DC12" s="131">
        <v>0</v>
      </c>
      <c r="DD12" s="136">
        <v>0</v>
      </c>
      <c r="DE12" s="134">
        <v>0</v>
      </c>
      <c r="DF12" s="131">
        <v>0</v>
      </c>
      <c r="DG12" s="136">
        <v>0</v>
      </c>
      <c r="DH12" s="136">
        <v>0</v>
      </c>
      <c r="DI12" s="131">
        <v>0</v>
      </c>
      <c r="DJ12" s="136">
        <v>0</v>
      </c>
      <c r="DK12" s="136">
        <v>0</v>
      </c>
      <c r="DL12" s="133">
        <v>63896.399999999994</v>
      </c>
      <c r="DM12" s="133">
        <v>31948.199999999997</v>
      </c>
      <c r="DN12" s="133">
        <v>19188.209499999997</v>
      </c>
      <c r="DO12" s="136">
        <v>0</v>
      </c>
      <c r="DP12" s="131">
        <v>0</v>
      </c>
      <c r="DQ12" s="136">
        <v>0</v>
      </c>
      <c r="DR12" s="136">
        <v>0</v>
      </c>
      <c r="DS12" s="131">
        <v>0</v>
      </c>
      <c r="DT12" s="136">
        <v>0</v>
      </c>
      <c r="DU12" s="136">
        <v>0</v>
      </c>
      <c r="DV12" s="131">
        <v>0</v>
      </c>
      <c r="DW12" s="136">
        <v>0</v>
      </c>
      <c r="DX12" s="134">
        <v>0</v>
      </c>
      <c r="DY12" s="131">
        <v>0</v>
      </c>
      <c r="DZ12" s="136">
        <v>0</v>
      </c>
      <c r="EA12" s="136">
        <v>0</v>
      </c>
      <c r="EB12" s="131">
        <v>0</v>
      </c>
      <c r="EC12" s="136">
        <v>0</v>
      </c>
      <c r="ED12" s="134">
        <v>10791.986</v>
      </c>
      <c r="EE12" s="131">
        <v>5395.993</v>
      </c>
      <c r="EF12" s="136">
        <v>0</v>
      </c>
      <c r="EG12" s="136">
        <v>0</v>
      </c>
      <c r="EH12" s="133">
        <v>10791.986</v>
      </c>
      <c r="EI12" s="133">
        <v>5395.993</v>
      </c>
      <c r="EJ12" s="136">
        <v>0</v>
      </c>
    </row>
    <row r="13" spans="1:140" s="143" customFormat="1" ht="16.5" customHeight="1">
      <c r="A13" s="144">
        <v>4</v>
      </c>
      <c r="B13" s="123" t="s">
        <v>240</v>
      </c>
      <c r="C13" s="131">
        <v>29419.5078</v>
      </c>
      <c r="D13" s="131">
        <v>12842.3539</v>
      </c>
      <c r="E13" s="132">
        <v>764511.2000000001</v>
      </c>
      <c r="F13" s="133">
        <v>382255.60000000003</v>
      </c>
      <c r="G13" s="133">
        <v>253099.81299999997</v>
      </c>
      <c r="H13" s="133">
        <v>66.21219231320612</v>
      </c>
      <c r="I13" s="133">
        <v>33.10609615660306</v>
      </c>
      <c r="J13" s="133">
        <v>142831.8</v>
      </c>
      <c r="K13" s="133">
        <v>71415.9</v>
      </c>
      <c r="L13" s="133">
        <v>38595.587</v>
      </c>
      <c r="M13" s="133">
        <v>54.04340910077449</v>
      </c>
      <c r="N13" s="133">
        <v>27.021704550387245</v>
      </c>
      <c r="O13" s="133">
        <v>31010.199999999983</v>
      </c>
      <c r="P13" s="133">
        <v>15505.099999999991</v>
      </c>
      <c r="Q13" s="134">
        <v>6490.021999999997</v>
      </c>
      <c r="R13" s="133">
        <v>41.85733726322308</v>
      </c>
      <c r="S13" s="135">
        <v>20.92866863161154</v>
      </c>
      <c r="T13" s="131">
        <v>200</v>
      </c>
      <c r="U13" s="131">
        <v>100</v>
      </c>
      <c r="V13" s="131">
        <v>87.2</v>
      </c>
      <c r="W13" s="133">
        <v>87.2</v>
      </c>
      <c r="X13" s="135">
        <v>43.6</v>
      </c>
      <c r="Y13" s="136">
        <v>2000</v>
      </c>
      <c r="Z13" s="131">
        <v>1000</v>
      </c>
      <c r="AA13" s="136">
        <v>460.07</v>
      </c>
      <c r="AB13" s="133">
        <v>46.007</v>
      </c>
      <c r="AC13" s="135">
        <v>23.0035</v>
      </c>
      <c r="AD13" s="137">
        <v>28810.199999999983</v>
      </c>
      <c r="AE13" s="131">
        <v>14405.099999999991</v>
      </c>
      <c r="AF13" s="138">
        <v>5942.751999999997</v>
      </c>
      <c r="AG13" s="133">
        <v>41.25450014231071</v>
      </c>
      <c r="AH13" s="135">
        <v>20.627250071155355</v>
      </c>
      <c r="AI13" s="136">
        <v>62038.6</v>
      </c>
      <c r="AJ13" s="131">
        <v>31019.3</v>
      </c>
      <c r="AK13" s="136">
        <v>15576.152</v>
      </c>
      <c r="AL13" s="133">
        <v>50.21438910613715</v>
      </c>
      <c r="AM13" s="135">
        <v>25.107194553068574</v>
      </c>
      <c r="AN13" s="136">
        <v>4907</v>
      </c>
      <c r="AO13" s="131">
        <v>2453.5</v>
      </c>
      <c r="AP13" s="136">
        <v>3250.8</v>
      </c>
      <c r="AQ13" s="133">
        <v>132.49643366619117</v>
      </c>
      <c r="AR13" s="135">
        <v>66.24821683309558</v>
      </c>
      <c r="AS13" s="136">
        <v>0</v>
      </c>
      <c r="AT13" s="131">
        <v>0</v>
      </c>
      <c r="AU13" s="136">
        <v>0</v>
      </c>
      <c r="AV13" s="133" t="e">
        <v>#DIV/0!</v>
      </c>
      <c r="AW13" s="135" t="e">
        <v>#DIV/0!</v>
      </c>
      <c r="AX13" s="139"/>
      <c r="AY13" s="134"/>
      <c r="AZ13" s="136"/>
      <c r="BA13" s="134"/>
      <c r="BB13" s="134"/>
      <c r="BC13" s="136"/>
      <c r="BD13" s="140">
        <v>514464.7</v>
      </c>
      <c r="BE13" s="131">
        <v>257232.35</v>
      </c>
      <c r="BF13" s="134">
        <v>171488.266</v>
      </c>
      <c r="BG13" s="139"/>
      <c r="BH13" s="139"/>
      <c r="BI13" s="141"/>
      <c r="BJ13" s="136">
        <v>0</v>
      </c>
      <c r="BK13" s="131">
        <v>0</v>
      </c>
      <c r="BL13" s="136">
        <v>0</v>
      </c>
      <c r="BM13" s="131"/>
      <c r="BN13" s="131"/>
      <c r="BO13" s="131"/>
      <c r="BP13" s="139"/>
      <c r="BQ13" s="134"/>
      <c r="BR13" s="136"/>
      <c r="BS13" s="133">
        <v>13980</v>
      </c>
      <c r="BT13" s="133">
        <v>6990</v>
      </c>
      <c r="BU13" s="133">
        <v>3522.414</v>
      </c>
      <c r="BV13" s="133">
        <v>50.39218884120172</v>
      </c>
      <c r="BW13" s="135">
        <v>25.19609442060086</v>
      </c>
      <c r="BX13" s="136">
        <v>12400</v>
      </c>
      <c r="BY13" s="131">
        <v>6200</v>
      </c>
      <c r="BZ13" s="136">
        <v>2772.554</v>
      </c>
      <c r="CA13" s="136">
        <v>0</v>
      </c>
      <c r="CB13" s="131">
        <v>0</v>
      </c>
      <c r="CC13" s="136">
        <v>0</v>
      </c>
      <c r="CD13" s="142">
        <v>0</v>
      </c>
      <c r="CE13" s="131">
        <v>0</v>
      </c>
      <c r="CF13" s="136">
        <v>0</v>
      </c>
      <c r="CG13" s="134">
        <v>1580</v>
      </c>
      <c r="CH13" s="131">
        <v>790</v>
      </c>
      <c r="CI13" s="136">
        <v>749.86</v>
      </c>
      <c r="CJ13" s="136">
        <v>0</v>
      </c>
      <c r="CK13" s="131">
        <v>0</v>
      </c>
      <c r="CL13" s="136">
        <v>0</v>
      </c>
      <c r="CM13" s="142">
        <v>0</v>
      </c>
      <c r="CN13" s="131">
        <v>0</v>
      </c>
      <c r="CO13" s="136">
        <v>0</v>
      </c>
      <c r="CP13" s="139">
        <v>0</v>
      </c>
      <c r="CQ13" s="131">
        <v>0</v>
      </c>
      <c r="CR13" s="136">
        <v>0</v>
      </c>
      <c r="CS13" s="136">
        <v>15996</v>
      </c>
      <c r="CT13" s="131">
        <v>7998</v>
      </c>
      <c r="CU13" s="136">
        <v>4926.084</v>
      </c>
      <c r="CV13" s="136">
        <v>5000</v>
      </c>
      <c r="CW13" s="131">
        <v>2500</v>
      </c>
      <c r="CX13" s="136">
        <v>1444.104</v>
      </c>
      <c r="CY13" s="139">
        <v>4000</v>
      </c>
      <c r="CZ13" s="131">
        <v>2000</v>
      </c>
      <c r="DA13" s="136">
        <v>1672.115</v>
      </c>
      <c r="DB13" s="142">
        <v>0</v>
      </c>
      <c r="DC13" s="131">
        <v>0</v>
      </c>
      <c r="DD13" s="136">
        <v>0</v>
      </c>
      <c r="DE13" s="134">
        <v>40000</v>
      </c>
      <c r="DF13" s="131">
        <v>20000</v>
      </c>
      <c r="DG13" s="136">
        <v>0</v>
      </c>
      <c r="DH13" s="136">
        <v>10900</v>
      </c>
      <c r="DI13" s="131">
        <v>5450</v>
      </c>
      <c r="DJ13" s="136">
        <v>3158</v>
      </c>
      <c r="DK13" s="136">
        <v>0</v>
      </c>
      <c r="DL13" s="133">
        <v>697296.5</v>
      </c>
      <c r="DM13" s="133">
        <v>348648.25</v>
      </c>
      <c r="DN13" s="133">
        <v>210083.85299999997</v>
      </c>
      <c r="DO13" s="136">
        <v>0</v>
      </c>
      <c r="DP13" s="131">
        <v>0</v>
      </c>
      <c r="DQ13" s="136">
        <v>0</v>
      </c>
      <c r="DR13" s="136">
        <v>59001.9</v>
      </c>
      <c r="DS13" s="131">
        <v>29500.95</v>
      </c>
      <c r="DT13" s="136">
        <v>43015.96</v>
      </c>
      <c r="DU13" s="136">
        <v>0</v>
      </c>
      <c r="DV13" s="131">
        <v>0</v>
      </c>
      <c r="DW13" s="136">
        <v>0</v>
      </c>
      <c r="DX13" s="134">
        <v>8212.8</v>
      </c>
      <c r="DY13" s="131">
        <v>4106.4</v>
      </c>
      <c r="DZ13" s="136">
        <v>0</v>
      </c>
      <c r="EA13" s="136">
        <v>0</v>
      </c>
      <c r="EB13" s="131">
        <v>0</v>
      </c>
      <c r="EC13" s="136">
        <v>0</v>
      </c>
      <c r="ED13" s="134">
        <v>175297.14</v>
      </c>
      <c r="EE13" s="131">
        <v>87648.57</v>
      </c>
      <c r="EF13" s="136">
        <v>0</v>
      </c>
      <c r="EG13" s="136">
        <v>0</v>
      </c>
      <c r="EH13" s="133">
        <v>242511.84000000003</v>
      </c>
      <c r="EI13" s="133">
        <v>121255.92000000001</v>
      </c>
      <c r="EJ13" s="136">
        <v>43015.96</v>
      </c>
    </row>
    <row r="14" spans="1:140" s="143" customFormat="1" ht="16.5" customHeight="1">
      <c r="A14" s="130">
        <v>5</v>
      </c>
      <c r="B14" s="123" t="s">
        <v>241</v>
      </c>
      <c r="C14" s="131">
        <v>224333.1291</v>
      </c>
      <c r="D14" s="131">
        <v>415434.6772</v>
      </c>
      <c r="E14" s="132">
        <v>2175995.156</v>
      </c>
      <c r="F14" s="133">
        <v>1087997.578</v>
      </c>
      <c r="G14" s="133">
        <v>746817.3951999999</v>
      </c>
      <c r="H14" s="133">
        <v>68.64145750883279</v>
      </c>
      <c r="I14" s="133">
        <v>34.32072875441639</v>
      </c>
      <c r="J14" s="133">
        <v>389617</v>
      </c>
      <c r="K14" s="133">
        <v>194808.5</v>
      </c>
      <c r="L14" s="133">
        <v>106463.9522</v>
      </c>
      <c r="M14" s="133">
        <v>54.65056822469245</v>
      </c>
      <c r="N14" s="133">
        <v>27.325284112346225</v>
      </c>
      <c r="O14" s="133">
        <v>77032</v>
      </c>
      <c r="P14" s="133">
        <v>38516</v>
      </c>
      <c r="Q14" s="134">
        <v>13551.750000000002</v>
      </c>
      <c r="R14" s="133">
        <v>35.18472842455084</v>
      </c>
      <c r="S14" s="135">
        <v>17.59236421227542</v>
      </c>
      <c r="T14" s="131">
        <v>3895</v>
      </c>
      <c r="U14" s="131">
        <v>1947.5</v>
      </c>
      <c r="V14" s="131">
        <v>693.331</v>
      </c>
      <c r="W14" s="133">
        <v>35.6010783055199</v>
      </c>
      <c r="X14" s="135">
        <v>17.80053915275995</v>
      </c>
      <c r="Y14" s="136">
        <v>3140</v>
      </c>
      <c r="Z14" s="131">
        <v>1570</v>
      </c>
      <c r="AA14" s="136">
        <v>1591.714</v>
      </c>
      <c r="AB14" s="133">
        <v>101.38305732484076</v>
      </c>
      <c r="AC14" s="135">
        <v>50.69152866242038</v>
      </c>
      <c r="AD14" s="137">
        <v>69997</v>
      </c>
      <c r="AE14" s="131">
        <v>34998.5</v>
      </c>
      <c r="AF14" s="138">
        <v>11266.705000000002</v>
      </c>
      <c r="AG14" s="133">
        <v>32.191965369944434</v>
      </c>
      <c r="AH14" s="135">
        <v>16.095982684972217</v>
      </c>
      <c r="AI14" s="136">
        <v>191301</v>
      </c>
      <c r="AJ14" s="131">
        <v>95650.5</v>
      </c>
      <c r="AK14" s="136">
        <v>50145.411</v>
      </c>
      <c r="AL14" s="133">
        <v>52.42566531277934</v>
      </c>
      <c r="AM14" s="135">
        <v>26.21283265638967</v>
      </c>
      <c r="AN14" s="136">
        <v>13450</v>
      </c>
      <c r="AO14" s="131">
        <v>6725</v>
      </c>
      <c r="AP14" s="136">
        <v>7803.54</v>
      </c>
      <c r="AQ14" s="133">
        <v>116.03776951672862</v>
      </c>
      <c r="AR14" s="135">
        <v>58.01888475836431</v>
      </c>
      <c r="AS14" s="136">
        <v>9800</v>
      </c>
      <c r="AT14" s="131">
        <v>4900</v>
      </c>
      <c r="AU14" s="136">
        <v>2990.9</v>
      </c>
      <c r="AV14" s="133">
        <v>61.03877551020408</v>
      </c>
      <c r="AW14" s="135">
        <v>30.51938775510204</v>
      </c>
      <c r="AX14" s="139"/>
      <c r="AY14" s="134"/>
      <c r="AZ14" s="136"/>
      <c r="BA14" s="134"/>
      <c r="BB14" s="134"/>
      <c r="BC14" s="136"/>
      <c r="BD14" s="140">
        <v>1682799.8</v>
      </c>
      <c r="BE14" s="131">
        <v>841399.9</v>
      </c>
      <c r="BF14" s="134">
        <v>560933.333</v>
      </c>
      <c r="BG14" s="139"/>
      <c r="BH14" s="139"/>
      <c r="BI14" s="141"/>
      <c r="BJ14" s="136">
        <v>1525</v>
      </c>
      <c r="BK14" s="131">
        <v>762.5</v>
      </c>
      <c r="BL14" s="136">
        <v>314.2</v>
      </c>
      <c r="BM14" s="131"/>
      <c r="BN14" s="131"/>
      <c r="BO14" s="131"/>
      <c r="BP14" s="139"/>
      <c r="BQ14" s="134"/>
      <c r="BR14" s="136"/>
      <c r="BS14" s="133">
        <v>20134</v>
      </c>
      <c r="BT14" s="133">
        <v>10067</v>
      </c>
      <c r="BU14" s="133">
        <v>5120.606</v>
      </c>
      <c r="BV14" s="133">
        <v>50.86526273964438</v>
      </c>
      <c r="BW14" s="135">
        <v>25.43263136982219</v>
      </c>
      <c r="BX14" s="136">
        <v>18099</v>
      </c>
      <c r="BY14" s="131">
        <v>9049.5</v>
      </c>
      <c r="BZ14" s="136">
        <v>3070.406</v>
      </c>
      <c r="CA14" s="136">
        <v>0</v>
      </c>
      <c r="CB14" s="131">
        <v>0</v>
      </c>
      <c r="CC14" s="136">
        <v>0</v>
      </c>
      <c r="CD14" s="142">
        <v>0</v>
      </c>
      <c r="CE14" s="131">
        <v>0</v>
      </c>
      <c r="CF14" s="136">
        <v>0</v>
      </c>
      <c r="CG14" s="134">
        <v>2035</v>
      </c>
      <c r="CH14" s="131">
        <v>1017.5</v>
      </c>
      <c r="CI14" s="136">
        <v>2050.2</v>
      </c>
      <c r="CJ14" s="136">
        <v>0</v>
      </c>
      <c r="CK14" s="131">
        <v>0</v>
      </c>
      <c r="CL14" s="136">
        <v>0</v>
      </c>
      <c r="CM14" s="142">
        <v>2000</v>
      </c>
      <c r="CN14" s="131">
        <v>1000</v>
      </c>
      <c r="CO14" s="136">
        <v>399.8</v>
      </c>
      <c r="CP14" s="139">
        <v>2000</v>
      </c>
      <c r="CQ14" s="131">
        <v>1000</v>
      </c>
      <c r="CR14" s="136">
        <v>625.9</v>
      </c>
      <c r="CS14" s="136">
        <v>64970</v>
      </c>
      <c r="CT14" s="131">
        <v>32485</v>
      </c>
      <c r="CU14" s="136">
        <v>18472.7553</v>
      </c>
      <c r="CV14" s="136">
        <v>33700</v>
      </c>
      <c r="CW14" s="131">
        <v>16850</v>
      </c>
      <c r="CX14" s="136">
        <v>7910.6893</v>
      </c>
      <c r="CY14" s="139">
        <v>3200</v>
      </c>
      <c r="CZ14" s="131">
        <v>1600</v>
      </c>
      <c r="DA14" s="136">
        <v>3955.9079</v>
      </c>
      <c r="DB14" s="142">
        <v>600</v>
      </c>
      <c r="DC14" s="131">
        <v>300</v>
      </c>
      <c r="DD14" s="136">
        <v>1200</v>
      </c>
      <c r="DE14" s="134">
        <v>0</v>
      </c>
      <c r="DF14" s="131">
        <v>0</v>
      </c>
      <c r="DG14" s="136">
        <v>0</v>
      </c>
      <c r="DH14" s="136">
        <v>7130</v>
      </c>
      <c r="DI14" s="131">
        <v>3565</v>
      </c>
      <c r="DJ14" s="136">
        <v>2597.182</v>
      </c>
      <c r="DK14" s="136">
        <v>0</v>
      </c>
      <c r="DL14" s="133">
        <v>2075941.8</v>
      </c>
      <c r="DM14" s="133">
        <v>1037970.9</v>
      </c>
      <c r="DN14" s="133">
        <v>668111.2851999999</v>
      </c>
      <c r="DO14" s="136">
        <v>0</v>
      </c>
      <c r="DP14" s="131">
        <v>0</v>
      </c>
      <c r="DQ14" s="136">
        <v>0</v>
      </c>
      <c r="DR14" s="136">
        <v>100053.356</v>
      </c>
      <c r="DS14" s="131">
        <v>50026.678</v>
      </c>
      <c r="DT14" s="136">
        <v>80787.2</v>
      </c>
      <c r="DU14" s="136">
        <v>0</v>
      </c>
      <c r="DV14" s="131">
        <v>0</v>
      </c>
      <c r="DW14" s="136">
        <v>0</v>
      </c>
      <c r="DX14" s="134">
        <v>0</v>
      </c>
      <c r="DY14" s="131">
        <v>0</v>
      </c>
      <c r="DZ14" s="136">
        <v>-2081.09</v>
      </c>
      <c r="EA14" s="136">
        <v>0</v>
      </c>
      <c r="EB14" s="131">
        <v>0</v>
      </c>
      <c r="EC14" s="136">
        <v>0</v>
      </c>
      <c r="ED14" s="134">
        <v>472000</v>
      </c>
      <c r="EE14" s="131">
        <v>236000</v>
      </c>
      <c r="EF14" s="136">
        <v>159000</v>
      </c>
      <c r="EG14" s="136">
        <v>0</v>
      </c>
      <c r="EH14" s="133">
        <v>572053.356</v>
      </c>
      <c r="EI14" s="133">
        <v>286026.678</v>
      </c>
      <c r="EJ14" s="136">
        <v>237706.11</v>
      </c>
    </row>
    <row r="15" spans="1:140" s="143" customFormat="1" ht="16.5" customHeight="1">
      <c r="A15" s="144">
        <v>6</v>
      </c>
      <c r="B15" s="123" t="s">
        <v>242</v>
      </c>
      <c r="C15" s="131">
        <v>159846.6357</v>
      </c>
      <c r="D15" s="131">
        <v>301244.8484</v>
      </c>
      <c r="E15" s="132">
        <v>2943124.0697</v>
      </c>
      <c r="F15" s="133">
        <v>1471562.03485</v>
      </c>
      <c r="G15" s="133">
        <v>648248.9484999999</v>
      </c>
      <c r="H15" s="133">
        <v>44.051758141890204</v>
      </c>
      <c r="I15" s="133">
        <v>22.025879070945102</v>
      </c>
      <c r="J15" s="133">
        <v>390236.6</v>
      </c>
      <c r="K15" s="133">
        <v>195118.3</v>
      </c>
      <c r="L15" s="133">
        <v>104045.00250000002</v>
      </c>
      <c r="M15" s="133">
        <v>53.324061607752846</v>
      </c>
      <c r="N15" s="133">
        <v>26.662030803876423</v>
      </c>
      <c r="O15" s="133">
        <v>63566.59999999998</v>
      </c>
      <c r="P15" s="133">
        <v>31783.29999999999</v>
      </c>
      <c r="Q15" s="134">
        <v>20488.905000000006</v>
      </c>
      <c r="R15" s="133">
        <v>64.46437279955201</v>
      </c>
      <c r="S15" s="135">
        <v>32.232186399776005</v>
      </c>
      <c r="T15" s="131">
        <v>900</v>
      </c>
      <c r="U15" s="131">
        <v>450</v>
      </c>
      <c r="V15" s="131">
        <v>1084.294</v>
      </c>
      <c r="W15" s="133">
        <v>240.95422222222226</v>
      </c>
      <c r="X15" s="135">
        <v>120.47711111111113</v>
      </c>
      <c r="Y15" s="136">
        <v>20000</v>
      </c>
      <c r="Z15" s="131">
        <v>10000</v>
      </c>
      <c r="AA15" s="136">
        <v>8927.602</v>
      </c>
      <c r="AB15" s="133">
        <v>89.27602000000002</v>
      </c>
      <c r="AC15" s="135">
        <v>44.63801000000001</v>
      </c>
      <c r="AD15" s="137">
        <v>42666.59999999998</v>
      </c>
      <c r="AE15" s="131">
        <v>21333.29999999999</v>
      </c>
      <c r="AF15" s="138">
        <v>10477.009000000005</v>
      </c>
      <c r="AG15" s="133">
        <v>49.11105642352571</v>
      </c>
      <c r="AH15" s="135">
        <v>24.555528211762855</v>
      </c>
      <c r="AI15" s="136">
        <v>130759</v>
      </c>
      <c r="AJ15" s="131">
        <v>65379.5</v>
      </c>
      <c r="AK15" s="136">
        <v>36833.324</v>
      </c>
      <c r="AL15" s="133">
        <v>56.337726657438495</v>
      </c>
      <c r="AM15" s="135">
        <v>28.168863328719247</v>
      </c>
      <c r="AN15" s="136">
        <v>7300</v>
      </c>
      <c r="AO15" s="131">
        <v>3650</v>
      </c>
      <c r="AP15" s="136">
        <v>3665.36</v>
      </c>
      <c r="AQ15" s="133">
        <v>100.42082191780821</v>
      </c>
      <c r="AR15" s="135">
        <v>50.210410958904106</v>
      </c>
      <c r="AS15" s="136">
        <v>6500</v>
      </c>
      <c r="AT15" s="131">
        <v>3250</v>
      </c>
      <c r="AU15" s="136">
        <v>3142.7</v>
      </c>
      <c r="AV15" s="133">
        <v>96.69846153846153</v>
      </c>
      <c r="AW15" s="135">
        <v>48.349230769230765</v>
      </c>
      <c r="AX15" s="139"/>
      <c r="AY15" s="134"/>
      <c r="AZ15" s="136"/>
      <c r="BA15" s="134"/>
      <c r="BB15" s="134"/>
      <c r="BC15" s="136"/>
      <c r="BD15" s="140">
        <v>1247764.4</v>
      </c>
      <c r="BE15" s="131">
        <v>623882.2</v>
      </c>
      <c r="BF15" s="134">
        <v>415921.466</v>
      </c>
      <c r="BG15" s="139"/>
      <c r="BH15" s="139"/>
      <c r="BI15" s="141"/>
      <c r="BJ15" s="136">
        <v>0</v>
      </c>
      <c r="BK15" s="131">
        <v>0</v>
      </c>
      <c r="BL15" s="136">
        <v>359.1</v>
      </c>
      <c r="BM15" s="131"/>
      <c r="BN15" s="131"/>
      <c r="BO15" s="131"/>
      <c r="BP15" s="139"/>
      <c r="BQ15" s="134"/>
      <c r="BR15" s="136"/>
      <c r="BS15" s="133">
        <v>128000</v>
      </c>
      <c r="BT15" s="133">
        <v>64000</v>
      </c>
      <c r="BU15" s="133">
        <v>27528.0605</v>
      </c>
      <c r="BV15" s="133">
        <v>43.012594531249995</v>
      </c>
      <c r="BW15" s="135">
        <v>21.506297265624998</v>
      </c>
      <c r="BX15" s="136">
        <v>100000</v>
      </c>
      <c r="BY15" s="131">
        <v>50000</v>
      </c>
      <c r="BZ15" s="136">
        <v>17685.0605</v>
      </c>
      <c r="CA15" s="136">
        <v>0</v>
      </c>
      <c r="CB15" s="131">
        <v>0</v>
      </c>
      <c r="CC15" s="136">
        <v>0</v>
      </c>
      <c r="CD15" s="142">
        <v>0</v>
      </c>
      <c r="CE15" s="131">
        <v>0</v>
      </c>
      <c r="CF15" s="136">
        <v>0</v>
      </c>
      <c r="CG15" s="134">
        <v>28000</v>
      </c>
      <c r="CH15" s="131">
        <v>14000</v>
      </c>
      <c r="CI15" s="136">
        <v>9843</v>
      </c>
      <c r="CJ15" s="136">
        <v>0</v>
      </c>
      <c r="CK15" s="131">
        <v>0</v>
      </c>
      <c r="CL15" s="136">
        <v>0</v>
      </c>
      <c r="CM15" s="142">
        <v>1999</v>
      </c>
      <c r="CN15" s="131">
        <v>999.5</v>
      </c>
      <c r="CO15" s="136">
        <v>399.8</v>
      </c>
      <c r="CP15" s="139">
        <v>0</v>
      </c>
      <c r="CQ15" s="131">
        <v>0</v>
      </c>
      <c r="CR15" s="136">
        <v>0</v>
      </c>
      <c r="CS15" s="136">
        <v>52320</v>
      </c>
      <c r="CT15" s="131">
        <v>26160</v>
      </c>
      <c r="CU15" s="136">
        <v>11790.214</v>
      </c>
      <c r="CV15" s="136">
        <v>24000</v>
      </c>
      <c r="CW15" s="131">
        <v>12000</v>
      </c>
      <c r="CX15" s="136">
        <v>4161.478</v>
      </c>
      <c r="CY15" s="139">
        <v>0</v>
      </c>
      <c r="CZ15" s="131">
        <v>0</v>
      </c>
      <c r="DA15" s="136">
        <v>0</v>
      </c>
      <c r="DB15" s="142">
        <v>691</v>
      </c>
      <c r="DC15" s="131">
        <v>345.5</v>
      </c>
      <c r="DD15" s="136">
        <v>200</v>
      </c>
      <c r="DE15" s="134">
        <v>0</v>
      </c>
      <c r="DF15" s="131">
        <v>0</v>
      </c>
      <c r="DG15" s="136">
        <v>0</v>
      </c>
      <c r="DH15" s="136">
        <v>1100</v>
      </c>
      <c r="DI15" s="131">
        <v>550</v>
      </c>
      <c r="DJ15" s="136">
        <v>396.439</v>
      </c>
      <c r="DK15" s="136">
        <v>1882.116</v>
      </c>
      <c r="DL15" s="133">
        <v>1640000</v>
      </c>
      <c r="DM15" s="133">
        <v>820000</v>
      </c>
      <c r="DN15" s="133">
        <v>520725.3685</v>
      </c>
      <c r="DO15" s="136">
        <v>80000</v>
      </c>
      <c r="DP15" s="131">
        <v>40000</v>
      </c>
      <c r="DQ15" s="136">
        <v>0</v>
      </c>
      <c r="DR15" s="136">
        <v>1042924.0697</v>
      </c>
      <c r="DS15" s="131">
        <v>521462.03485</v>
      </c>
      <c r="DT15" s="136">
        <v>127523.58</v>
      </c>
      <c r="DU15" s="136">
        <v>0</v>
      </c>
      <c r="DV15" s="131">
        <v>0</v>
      </c>
      <c r="DW15" s="136">
        <v>0</v>
      </c>
      <c r="DX15" s="134">
        <v>180200</v>
      </c>
      <c r="DY15" s="131">
        <v>90100</v>
      </c>
      <c r="DZ15" s="136">
        <v>0</v>
      </c>
      <c r="EA15" s="136">
        <v>0</v>
      </c>
      <c r="EB15" s="131">
        <v>0</v>
      </c>
      <c r="EC15" s="136">
        <v>0</v>
      </c>
      <c r="ED15" s="134">
        <v>0</v>
      </c>
      <c r="EE15" s="131">
        <v>0</v>
      </c>
      <c r="EF15" s="136">
        <v>0</v>
      </c>
      <c r="EG15" s="136">
        <v>0</v>
      </c>
      <c r="EH15" s="133">
        <v>1303124.0696999999</v>
      </c>
      <c r="EI15" s="133">
        <v>651562.0348499999</v>
      </c>
      <c r="EJ15" s="136">
        <v>127523.58</v>
      </c>
    </row>
    <row r="16" spans="1:140" s="143" customFormat="1" ht="16.5" customHeight="1">
      <c r="A16" s="130">
        <v>7</v>
      </c>
      <c r="B16" s="123" t="s">
        <v>243</v>
      </c>
      <c r="C16" s="131">
        <v>83144.3378</v>
      </c>
      <c r="D16" s="131">
        <v>123824.9079</v>
      </c>
      <c r="E16" s="132">
        <v>4840803.958000001</v>
      </c>
      <c r="F16" s="133">
        <v>2420401.9790000003</v>
      </c>
      <c r="G16" s="133">
        <v>1018020.4270000001</v>
      </c>
      <c r="H16" s="133">
        <v>42.05997333635464</v>
      </c>
      <c r="I16" s="133">
        <v>21.02998666817732</v>
      </c>
      <c r="J16" s="133">
        <v>497853.448</v>
      </c>
      <c r="K16" s="133">
        <v>248926.724</v>
      </c>
      <c r="L16" s="133">
        <v>144028.081</v>
      </c>
      <c r="M16" s="133">
        <v>57.859629808167966</v>
      </c>
      <c r="N16" s="133">
        <v>28.929814904083983</v>
      </c>
      <c r="O16" s="133">
        <v>89116.77799999996</v>
      </c>
      <c r="P16" s="133">
        <v>44558.38899999998</v>
      </c>
      <c r="Q16" s="134">
        <v>17167.032999999996</v>
      </c>
      <c r="R16" s="133">
        <v>38.52705042814722</v>
      </c>
      <c r="S16" s="135">
        <v>19.26352521407361</v>
      </c>
      <c r="T16" s="131">
        <v>0</v>
      </c>
      <c r="U16" s="131">
        <v>0</v>
      </c>
      <c r="V16" s="131">
        <v>376.894</v>
      </c>
      <c r="W16" s="133" t="e">
        <v>#DIV/0!</v>
      </c>
      <c r="X16" s="135" t="e">
        <v>#DIV/0!</v>
      </c>
      <c r="Y16" s="136">
        <v>10578.008</v>
      </c>
      <c r="Z16" s="131">
        <v>5289.004</v>
      </c>
      <c r="AA16" s="136">
        <v>3347.996</v>
      </c>
      <c r="AB16" s="133">
        <v>63.301067649031836</v>
      </c>
      <c r="AC16" s="135">
        <v>31.650533824515918</v>
      </c>
      <c r="AD16" s="137">
        <v>78538.76999999996</v>
      </c>
      <c r="AE16" s="131">
        <v>39269.38499999998</v>
      </c>
      <c r="AF16" s="138">
        <v>13442.142999999996</v>
      </c>
      <c r="AG16" s="133">
        <v>34.23059210120047</v>
      </c>
      <c r="AH16" s="135">
        <v>17.115296050600236</v>
      </c>
      <c r="AI16" s="136">
        <v>238302.56</v>
      </c>
      <c r="AJ16" s="131">
        <v>119151.28</v>
      </c>
      <c r="AK16" s="136">
        <v>52342.207</v>
      </c>
      <c r="AL16" s="133">
        <v>43.92920243911774</v>
      </c>
      <c r="AM16" s="135">
        <v>21.96460121955887</v>
      </c>
      <c r="AN16" s="136">
        <v>20146.41</v>
      </c>
      <c r="AO16" s="131">
        <v>10073.205</v>
      </c>
      <c r="AP16" s="136">
        <v>10598.731</v>
      </c>
      <c r="AQ16" s="133">
        <v>105.21706845040879</v>
      </c>
      <c r="AR16" s="135">
        <v>52.608534225204394</v>
      </c>
      <c r="AS16" s="136">
        <v>10000</v>
      </c>
      <c r="AT16" s="131">
        <v>5000</v>
      </c>
      <c r="AU16" s="136">
        <v>3764</v>
      </c>
      <c r="AV16" s="133">
        <v>75.28</v>
      </c>
      <c r="AW16" s="135">
        <v>37.64</v>
      </c>
      <c r="AX16" s="139"/>
      <c r="AY16" s="134"/>
      <c r="AZ16" s="136"/>
      <c r="BA16" s="134"/>
      <c r="BB16" s="134"/>
      <c r="BC16" s="136"/>
      <c r="BD16" s="140">
        <v>1931699.6</v>
      </c>
      <c r="BE16" s="131">
        <v>965849.8</v>
      </c>
      <c r="BF16" s="134">
        <v>643899.866</v>
      </c>
      <c r="BG16" s="139"/>
      <c r="BH16" s="139"/>
      <c r="BI16" s="141"/>
      <c r="BJ16" s="136">
        <v>0</v>
      </c>
      <c r="BK16" s="131">
        <v>0</v>
      </c>
      <c r="BL16" s="136">
        <v>1077.1</v>
      </c>
      <c r="BM16" s="131"/>
      <c r="BN16" s="131"/>
      <c r="BO16" s="131"/>
      <c r="BP16" s="139"/>
      <c r="BQ16" s="134"/>
      <c r="BR16" s="136"/>
      <c r="BS16" s="133">
        <v>57489.7</v>
      </c>
      <c r="BT16" s="133">
        <v>28744.85</v>
      </c>
      <c r="BU16" s="133">
        <v>11501.36</v>
      </c>
      <c r="BV16" s="133">
        <v>40.011897783429035</v>
      </c>
      <c r="BW16" s="135">
        <v>20.005948891714517</v>
      </c>
      <c r="BX16" s="136">
        <v>55000</v>
      </c>
      <c r="BY16" s="131">
        <v>27500</v>
      </c>
      <c r="BZ16" s="136">
        <v>9616.91</v>
      </c>
      <c r="CA16" s="136">
        <v>0</v>
      </c>
      <c r="CB16" s="131">
        <v>0</v>
      </c>
      <c r="CC16" s="136">
        <v>0</v>
      </c>
      <c r="CD16" s="142">
        <v>0</v>
      </c>
      <c r="CE16" s="131">
        <v>0</v>
      </c>
      <c r="CF16" s="136">
        <v>0</v>
      </c>
      <c r="CG16" s="134">
        <v>2489.7</v>
      </c>
      <c r="CH16" s="131">
        <v>1244.85</v>
      </c>
      <c r="CI16" s="136">
        <v>1884.45</v>
      </c>
      <c r="CJ16" s="136">
        <v>0</v>
      </c>
      <c r="CK16" s="131">
        <v>0</v>
      </c>
      <c r="CL16" s="136">
        <v>0</v>
      </c>
      <c r="CM16" s="142">
        <v>0</v>
      </c>
      <c r="CN16" s="131">
        <v>0</v>
      </c>
      <c r="CO16" s="136">
        <v>259.52</v>
      </c>
      <c r="CP16" s="139">
        <v>0</v>
      </c>
      <c r="CQ16" s="131">
        <v>0</v>
      </c>
      <c r="CR16" s="136">
        <v>0</v>
      </c>
      <c r="CS16" s="136">
        <v>81448</v>
      </c>
      <c r="CT16" s="131">
        <v>40724</v>
      </c>
      <c r="CU16" s="136">
        <v>29114.777</v>
      </c>
      <c r="CV16" s="136">
        <v>25000</v>
      </c>
      <c r="CW16" s="131">
        <v>12500</v>
      </c>
      <c r="CX16" s="136">
        <v>7742.651</v>
      </c>
      <c r="CY16" s="139">
        <v>300</v>
      </c>
      <c r="CZ16" s="131">
        <v>150</v>
      </c>
      <c r="DA16" s="136">
        <v>16494.753</v>
      </c>
      <c r="DB16" s="142">
        <v>50</v>
      </c>
      <c r="DC16" s="131">
        <v>25</v>
      </c>
      <c r="DD16" s="136">
        <v>10</v>
      </c>
      <c r="DE16" s="134">
        <v>0</v>
      </c>
      <c r="DF16" s="131">
        <v>0</v>
      </c>
      <c r="DG16" s="136">
        <v>0</v>
      </c>
      <c r="DH16" s="136">
        <v>1000</v>
      </c>
      <c r="DI16" s="131">
        <v>500</v>
      </c>
      <c r="DJ16" s="136">
        <v>3035.22</v>
      </c>
      <c r="DK16" s="136">
        <v>0</v>
      </c>
      <c r="DL16" s="133">
        <v>2429553.0480000004</v>
      </c>
      <c r="DM16" s="133">
        <v>1214776.5240000002</v>
      </c>
      <c r="DN16" s="133">
        <v>789264.567</v>
      </c>
      <c r="DO16" s="136">
        <v>0</v>
      </c>
      <c r="DP16" s="131">
        <v>0</v>
      </c>
      <c r="DQ16" s="136">
        <v>0</v>
      </c>
      <c r="DR16" s="136">
        <v>1901205.47</v>
      </c>
      <c r="DS16" s="131">
        <v>950602.735</v>
      </c>
      <c r="DT16" s="136">
        <v>81515.5</v>
      </c>
      <c r="DU16" s="136">
        <v>0</v>
      </c>
      <c r="DV16" s="131">
        <v>0</v>
      </c>
      <c r="DW16" s="136">
        <v>0</v>
      </c>
      <c r="DX16" s="134">
        <v>510045.44</v>
      </c>
      <c r="DY16" s="131">
        <v>255022.72</v>
      </c>
      <c r="DZ16" s="136">
        <v>147240.36</v>
      </c>
      <c r="EA16" s="136">
        <v>0</v>
      </c>
      <c r="EB16" s="131">
        <v>0</v>
      </c>
      <c r="EC16" s="136">
        <v>0</v>
      </c>
      <c r="ED16" s="134">
        <v>476328.408</v>
      </c>
      <c r="EE16" s="131">
        <v>238164.204</v>
      </c>
      <c r="EF16" s="136">
        <v>66000</v>
      </c>
      <c r="EG16" s="136">
        <v>0</v>
      </c>
      <c r="EH16" s="133">
        <v>2887579.318</v>
      </c>
      <c r="EI16" s="133">
        <v>1443789.659</v>
      </c>
      <c r="EJ16" s="136">
        <v>294755.86</v>
      </c>
    </row>
    <row r="17" spans="1:140" s="143" customFormat="1" ht="16.5" customHeight="1">
      <c r="A17" s="144">
        <v>8</v>
      </c>
      <c r="B17" s="123" t="s">
        <v>244</v>
      </c>
      <c r="C17" s="131">
        <v>10500.9952</v>
      </c>
      <c r="D17" s="131">
        <v>15839.6774</v>
      </c>
      <c r="E17" s="132">
        <v>437017.08999999997</v>
      </c>
      <c r="F17" s="133">
        <v>218508.54499999998</v>
      </c>
      <c r="G17" s="133">
        <v>121630.67809999999</v>
      </c>
      <c r="H17" s="133">
        <v>55.66403734920298</v>
      </c>
      <c r="I17" s="133">
        <v>27.83201867460149</v>
      </c>
      <c r="J17" s="133">
        <v>90059.89999999998</v>
      </c>
      <c r="K17" s="133">
        <v>45029.94999999999</v>
      </c>
      <c r="L17" s="133">
        <v>20735.2411</v>
      </c>
      <c r="M17" s="133">
        <v>46.04766627544558</v>
      </c>
      <c r="N17" s="133">
        <v>23.02383313772279</v>
      </c>
      <c r="O17" s="133">
        <v>28204.199999999983</v>
      </c>
      <c r="P17" s="133">
        <v>14102.099999999991</v>
      </c>
      <c r="Q17" s="134">
        <v>5608.0001</v>
      </c>
      <c r="R17" s="133">
        <v>39.7671275909262</v>
      </c>
      <c r="S17" s="135">
        <v>19.8835637954631</v>
      </c>
      <c r="T17" s="131">
        <v>100</v>
      </c>
      <c r="U17" s="131">
        <v>50</v>
      </c>
      <c r="V17" s="131">
        <v>8.3</v>
      </c>
      <c r="W17" s="133">
        <v>16.6</v>
      </c>
      <c r="X17" s="135">
        <v>8.3</v>
      </c>
      <c r="Y17" s="136">
        <v>6700</v>
      </c>
      <c r="Z17" s="131">
        <v>3350</v>
      </c>
      <c r="AA17" s="136">
        <v>1708.471</v>
      </c>
      <c r="AB17" s="133">
        <v>50.99913432835821</v>
      </c>
      <c r="AC17" s="135">
        <v>25.499567164179105</v>
      </c>
      <c r="AD17" s="137">
        <v>21404.199999999983</v>
      </c>
      <c r="AE17" s="131">
        <v>10702.099999999991</v>
      </c>
      <c r="AF17" s="138">
        <v>3891.2291000000005</v>
      </c>
      <c r="AG17" s="133">
        <v>36.35949112790951</v>
      </c>
      <c r="AH17" s="135">
        <v>18.179745563954754</v>
      </c>
      <c r="AI17" s="136">
        <v>41331.4</v>
      </c>
      <c r="AJ17" s="131">
        <v>20665.7</v>
      </c>
      <c r="AK17" s="136">
        <v>9380.374</v>
      </c>
      <c r="AL17" s="133">
        <v>45.391029580415854</v>
      </c>
      <c r="AM17" s="135">
        <v>22.695514790207927</v>
      </c>
      <c r="AN17" s="136">
        <v>1856</v>
      </c>
      <c r="AO17" s="131">
        <v>928</v>
      </c>
      <c r="AP17" s="136">
        <v>992.67</v>
      </c>
      <c r="AQ17" s="133">
        <v>106.96874999999999</v>
      </c>
      <c r="AR17" s="135">
        <v>53.48437499999999</v>
      </c>
      <c r="AS17" s="136">
        <v>0</v>
      </c>
      <c r="AT17" s="131">
        <v>0</v>
      </c>
      <c r="AU17" s="136">
        <v>0</v>
      </c>
      <c r="AV17" s="133" t="e">
        <v>#DIV/0!</v>
      </c>
      <c r="AW17" s="135" t="e">
        <v>#DIV/0!</v>
      </c>
      <c r="AX17" s="139"/>
      <c r="AY17" s="134"/>
      <c r="AZ17" s="136"/>
      <c r="BA17" s="139"/>
      <c r="BB17" s="134"/>
      <c r="BC17" s="136"/>
      <c r="BD17" s="140">
        <v>256185.7</v>
      </c>
      <c r="BE17" s="131">
        <v>128092.85</v>
      </c>
      <c r="BF17" s="134">
        <v>85468.987</v>
      </c>
      <c r="BG17" s="139"/>
      <c r="BH17" s="139"/>
      <c r="BI17" s="141"/>
      <c r="BJ17" s="136">
        <v>0</v>
      </c>
      <c r="BK17" s="131">
        <v>0</v>
      </c>
      <c r="BL17" s="136">
        <v>0</v>
      </c>
      <c r="BM17" s="131"/>
      <c r="BN17" s="131"/>
      <c r="BO17" s="131"/>
      <c r="BP17" s="139"/>
      <c r="BQ17" s="134"/>
      <c r="BR17" s="136"/>
      <c r="BS17" s="133">
        <v>5895.8</v>
      </c>
      <c r="BT17" s="133">
        <v>2947.9</v>
      </c>
      <c r="BU17" s="133">
        <v>1410.66</v>
      </c>
      <c r="BV17" s="133">
        <v>47.85304793242647</v>
      </c>
      <c r="BW17" s="135">
        <v>23.926523966213235</v>
      </c>
      <c r="BX17" s="136">
        <v>5700</v>
      </c>
      <c r="BY17" s="131">
        <v>2850</v>
      </c>
      <c r="BZ17" s="136">
        <v>1410.66</v>
      </c>
      <c r="CA17" s="136">
        <v>0</v>
      </c>
      <c r="CB17" s="131">
        <v>0</v>
      </c>
      <c r="CC17" s="136">
        <v>0</v>
      </c>
      <c r="CD17" s="142">
        <v>0</v>
      </c>
      <c r="CE17" s="131">
        <v>0</v>
      </c>
      <c r="CF17" s="136">
        <v>0</v>
      </c>
      <c r="CG17" s="134">
        <v>195.8</v>
      </c>
      <c r="CH17" s="131">
        <v>97.9</v>
      </c>
      <c r="CI17" s="136">
        <v>0</v>
      </c>
      <c r="CJ17" s="136">
        <v>0</v>
      </c>
      <c r="CK17" s="131">
        <v>0</v>
      </c>
      <c r="CL17" s="136">
        <v>0</v>
      </c>
      <c r="CM17" s="142">
        <v>0</v>
      </c>
      <c r="CN17" s="131">
        <v>0</v>
      </c>
      <c r="CO17" s="136">
        <v>0</v>
      </c>
      <c r="CP17" s="139">
        <v>400</v>
      </c>
      <c r="CQ17" s="131">
        <v>200</v>
      </c>
      <c r="CR17" s="136">
        <v>158</v>
      </c>
      <c r="CS17" s="136">
        <v>7672.5</v>
      </c>
      <c r="CT17" s="131">
        <v>3836.25</v>
      </c>
      <c r="CU17" s="136">
        <v>2024.17</v>
      </c>
      <c r="CV17" s="136">
        <v>4000</v>
      </c>
      <c r="CW17" s="131">
        <v>2000</v>
      </c>
      <c r="CX17" s="136">
        <v>732.62</v>
      </c>
      <c r="CY17" s="139">
        <v>100</v>
      </c>
      <c r="CZ17" s="131">
        <v>50</v>
      </c>
      <c r="DA17" s="136">
        <v>190.567</v>
      </c>
      <c r="DB17" s="142">
        <v>600</v>
      </c>
      <c r="DC17" s="131">
        <v>300</v>
      </c>
      <c r="DD17" s="136">
        <v>600</v>
      </c>
      <c r="DE17" s="134">
        <v>0</v>
      </c>
      <c r="DF17" s="131">
        <v>0</v>
      </c>
      <c r="DG17" s="136">
        <v>0</v>
      </c>
      <c r="DH17" s="136">
        <v>4000</v>
      </c>
      <c r="DI17" s="131">
        <v>2000</v>
      </c>
      <c r="DJ17" s="136">
        <v>370.8</v>
      </c>
      <c r="DK17" s="136">
        <v>0</v>
      </c>
      <c r="DL17" s="133">
        <v>346245.6</v>
      </c>
      <c r="DM17" s="133">
        <v>173122.8</v>
      </c>
      <c r="DN17" s="133">
        <v>106204.2281</v>
      </c>
      <c r="DO17" s="136">
        <v>0</v>
      </c>
      <c r="DP17" s="131">
        <v>0</v>
      </c>
      <c r="DQ17" s="136">
        <v>0</v>
      </c>
      <c r="DR17" s="136">
        <v>90771.49</v>
      </c>
      <c r="DS17" s="131">
        <v>45385.745</v>
      </c>
      <c r="DT17" s="136">
        <v>15426.45</v>
      </c>
      <c r="DU17" s="136">
        <v>0</v>
      </c>
      <c r="DV17" s="131">
        <v>0</v>
      </c>
      <c r="DW17" s="136">
        <v>0</v>
      </c>
      <c r="DX17" s="134">
        <v>0</v>
      </c>
      <c r="DY17" s="131">
        <v>0</v>
      </c>
      <c r="DZ17" s="136">
        <v>0</v>
      </c>
      <c r="EA17" s="136">
        <v>0</v>
      </c>
      <c r="EB17" s="131">
        <v>0</v>
      </c>
      <c r="EC17" s="136">
        <v>0</v>
      </c>
      <c r="ED17" s="134">
        <v>83837.9174</v>
      </c>
      <c r="EE17" s="131">
        <v>41918.9587</v>
      </c>
      <c r="EF17" s="136">
        <v>0</v>
      </c>
      <c r="EG17" s="136">
        <v>0</v>
      </c>
      <c r="EH17" s="133">
        <v>174609.40740000003</v>
      </c>
      <c r="EI17" s="133">
        <v>87304.70370000001</v>
      </c>
      <c r="EJ17" s="136">
        <v>15426.45</v>
      </c>
    </row>
    <row r="18" spans="1:140" s="143" customFormat="1" ht="16.5" customHeight="1">
      <c r="A18" s="130">
        <v>9</v>
      </c>
      <c r="B18" s="123" t="s">
        <v>245</v>
      </c>
      <c r="C18" s="131">
        <v>141290.6093</v>
      </c>
      <c r="D18" s="131">
        <v>14381.3018</v>
      </c>
      <c r="E18" s="132">
        <v>3711493.7962999996</v>
      </c>
      <c r="F18" s="133">
        <v>1855746.8981499998</v>
      </c>
      <c r="G18" s="133">
        <v>364145.8381</v>
      </c>
      <c r="H18" s="133">
        <v>19.622602546878465</v>
      </c>
      <c r="I18" s="133">
        <v>9.811301273439232</v>
      </c>
      <c r="J18" s="133">
        <v>287050.307</v>
      </c>
      <c r="K18" s="133">
        <v>143525.1535</v>
      </c>
      <c r="L18" s="133">
        <v>75763.6321</v>
      </c>
      <c r="M18" s="133">
        <v>52.78770323698</v>
      </c>
      <c r="N18" s="133">
        <v>26.39385161849</v>
      </c>
      <c r="O18" s="133">
        <v>47851.11799999996</v>
      </c>
      <c r="P18" s="133">
        <v>23925.55899999998</v>
      </c>
      <c r="Q18" s="134">
        <v>8091.105000000001</v>
      </c>
      <c r="R18" s="133">
        <v>33.81783054682237</v>
      </c>
      <c r="S18" s="135">
        <v>16.908915273411186</v>
      </c>
      <c r="T18" s="131">
        <v>600</v>
      </c>
      <c r="U18" s="131">
        <v>300</v>
      </c>
      <c r="V18" s="131">
        <v>0</v>
      </c>
      <c r="W18" s="133">
        <v>0</v>
      </c>
      <c r="X18" s="135">
        <v>0</v>
      </c>
      <c r="Y18" s="136">
        <v>6000</v>
      </c>
      <c r="Z18" s="131">
        <v>3000</v>
      </c>
      <c r="AA18" s="136">
        <v>1035.866</v>
      </c>
      <c r="AB18" s="133">
        <v>34.528866666666666</v>
      </c>
      <c r="AC18" s="135">
        <v>17.264433333333333</v>
      </c>
      <c r="AD18" s="137">
        <v>41251.11799999996</v>
      </c>
      <c r="AE18" s="131">
        <v>20625.55899999998</v>
      </c>
      <c r="AF18" s="138">
        <v>7055.239000000001</v>
      </c>
      <c r="AG18" s="133">
        <v>34.20629229976268</v>
      </c>
      <c r="AH18" s="135">
        <v>17.10314614988134</v>
      </c>
      <c r="AI18" s="136">
        <v>110519.242</v>
      </c>
      <c r="AJ18" s="131">
        <v>55259.621</v>
      </c>
      <c r="AK18" s="136">
        <v>24752.841</v>
      </c>
      <c r="AL18" s="133">
        <v>44.79372198372479</v>
      </c>
      <c r="AM18" s="135">
        <v>22.396860991862393</v>
      </c>
      <c r="AN18" s="136">
        <v>12050</v>
      </c>
      <c r="AO18" s="131">
        <v>6025</v>
      </c>
      <c r="AP18" s="136">
        <v>4594.72</v>
      </c>
      <c r="AQ18" s="133">
        <v>76.26091286307054</v>
      </c>
      <c r="AR18" s="135">
        <v>38.13045643153527</v>
      </c>
      <c r="AS18" s="136">
        <v>8000</v>
      </c>
      <c r="AT18" s="131">
        <v>4000</v>
      </c>
      <c r="AU18" s="136">
        <v>2846.5</v>
      </c>
      <c r="AV18" s="133">
        <v>71.1625</v>
      </c>
      <c r="AW18" s="135">
        <v>35.58125</v>
      </c>
      <c r="AX18" s="139"/>
      <c r="AY18" s="134"/>
      <c r="AZ18" s="136"/>
      <c r="BA18" s="139"/>
      <c r="BB18" s="134"/>
      <c r="BC18" s="136"/>
      <c r="BD18" s="140">
        <v>641014.9</v>
      </c>
      <c r="BE18" s="131">
        <v>320507.45</v>
      </c>
      <c r="BF18" s="134">
        <v>213671.6</v>
      </c>
      <c r="BG18" s="139"/>
      <c r="BH18" s="139"/>
      <c r="BI18" s="141"/>
      <c r="BJ18" s="136">
        <v>3050.4</v>
      </c>
      <c r="BK18" s="131">
        <v>1525.2</v>
      </c>
      <c r="BL18" s="136">
        <v>628.4</v>
      </c>
      <c r="BM18" s="131"/>
      <c r="BN18" s="131"/>
      <c r="BO18" s="131"/>
      <c r="BP18" s="139"/>
      <c r="BQ18" s="134"/>
      <c r="BR18" s="136"/>
      <c r="BS18" s="133">
        <v>20489.947</v>
      </c>
      <c r="BT18" s="133">
        <v>10244.9735</v>
      </c>
      <c r="BU18" s="133">
        <v>1769.779</v>
      </c>
      <c r="BV18" s="133">
        <v>17.274607884539673</v>
      </c>
      <c r="BW18" s="135">
        <v>8.637303942269837</v>
      </c>
      <c r="BX18" s="136">
        <v>16839.947</v>
      </c>
      <c r="BY18" s="131">
        <v>8419.9735</v>
      </c>
      <c r="BZ18" s="136">
        <v>1146.49</v>
      </c>
      <c r="CA18" s="136">
        <v>0</v>
      </c>
      <c r="CB18" s="131">
        <v>0</v>
      </c>
      <c r="CC18" s="136">
        <v>0</v>
      </c>
      <c r="CD18" s="142">
        <v>2500</v>
      </c>
      <c r="CE18" s="131">
        <v>1250</v>
      </c>
      <c r="CF18" s="136">
        <v>349.609</v>
      </c>
      <c r="CG18" s="134">
        <v>1150</v>
      </c>
      <c r="CH18" s="131">
        <v>575</v>
      </c>
      <c r="CI18" s="136">
        <v>273.68</v>
      </c>
      <c r="CJ18" s="136">
        <v>0</v>
      </c>
      <c r="CK18" s="131">
        <v>0</v>
      </c>
      <c r="CL18" s="136">
        <v>0</v>
      </c>
      <c r="CM18" s="142">
        <v>1999</v>
      </c>
      <c r="CN18" s="131">
        <v>999.5</v>
      </c>
      <c r="CO18" s="136">
        <v>533.06</v>
      </c>
      <c r="CP18" s="139">
        <v>1400</v>
      </c>
      <c r="CQ18" s="131">
        <v>700</v>
      </c>
      <c r="CR18" s="136">
        <v>0</v>
      </c>
      <c r="CS18" s="136">
        <v>76040</v>
      </c>
      <c r="CT18" s="131">
        <v>38020</v>
      </c>
      <c r="CU18" s="136">
        <v>19538.7461</v>
      </c>
      <c r="CV18" s="136">
        <v>40000</v>
      </c>
      <c r="CW18" s="131">
        <v>20000</v>
      </c>
      <c r="CX18" s="136">
        <v>11514.7611</v>
      </c>
      <c r="CY18" s="139">
        <v>4000</v>
      </c>
      <c r="CZ18" s="131">
        <v>2000</v>
      </c>
      <c r="DA18" s="136">
        <v>1277.099</v>
      </c>
      <c r="DB18" s="142">
        <v>100</v>
      </c>
      <c r="DC18" s="131">
        <v>50</v>
      </c>
      <c r="DD18" s="136">
        <v>0</v>
      </c>
      <c r="DE18" s="134">
        <v>0</v>
      </c>
      <c r="DF18" s="131">
        <v>0</v>
      </c>
      <c r="DG18" s="136">
        <v>0</v>
      </c>
      <c r="DH18" s="136">
        <v>6600</v>
      </c>
      <c r="DI18" s="131">
        <v>3300</v>
      </c>
      <c r="DJ18" s="136">
        <v>12892.842</v>
      </c>
      <c r="DK18" s="136">
        <v>0</v>
      </c>
      <c r="DL18" s="133">
        <v>933114.6070000001</v>
      </c>
      <c r="DM18" s="133">
        <v>466557.30350000004</v>
      </c>
      <c r="DN18" s="133">
        <v>290596.6921</v>
      </c>
      <c r="DO18" s="136">
        <v>103849</v>
      </c>
      <c r="DP18" s="131">
        <v>51924.5</v>
      </c>
      <c r="DQ18" s="136">
        <v>1538.246</v>
      </c>
      <c r="DR18" s="136">
        <v>1617265.9</v>
      </c>
      <c r="DS18" s="131">
        <v>808632.95</v>
      </c>
      <c r="DT18" s="136">
        <v>67910.3</v>
      </c>
      <c r="DU18" s="136">
        <v>0</v>
      </c>
      <c r="DV18" s="131">
        <v>0</v>
      </c>
      <c r="DW18" s="136">
        <v>0</v>
      </c>
      <c r="DX18" s="134">
        <v>1057264.2893</v>
      </c>
      <c r="DY18" s="131">
        <v>528632.14465</v>
      </c>
      <c r="DZ18" s="136">
        <v>4100.6</v>
      </c>
      <c r="EA18" s="136">
        <v>0</v>
      </c>
      <c r="EB18" s="131">
        <v>0</v>
      </c>
      <c r="EC18" s="136">
        <v>0</v>
      </c>
      <c r="ED18" s="134">
        <v>70000</v>
      </c>
      <c r="EE18" s="131">
        <v>35000</v>
      </c>
      <c r="EF18" s="136">
        <v>53000</v>
      </c>
      <c r="EG18" s="136">
        <v>0</v>
      </c>
      <c r="EH18" s="133">
        <v>2848379.1892999997</v>
      </c>
      <c r="EI18" s="133">
        <v>1424189.5946499999</v>
      </c>
      <c r="EJ18" s="136">
        <v>126549.14600000001</v>
      </c>
    </row>
    <row r="19" spans="1:140" s="143" customFormat="1" ht="16.5" customHeight="1">
      <c r="A19" s="144">
        <v>10</v>
      </c>
      <c r="B19" s="123" t="s">
        <v>246</v>
      </c>
      <c r="C19" s="131">
        <v>29654.7836</v>
      </c>
      <c r="D19" s="131">
        <v>6665.6107</v>
      </c>
      <c r="E19" s="132">
        <v>797035.5</v>
      </c>
      <c r="F19" s="133">
        <v>398517.75</v>
      </c>
      <c r="G19" s="133">
        <v>143320.00299999997</v>
      </c>
      <c r="H19" s="133">
        <v>35.963267131765136</v>
      </c>
      <c r="I19" s="133">
        <v>17.981633565882568</v>
      </c>
      <c r="J19" s="133">
        <v>110291.3</v>
      </c>
      <c r="K19" s="133">
        <v>55145.65</v>
      </c>
      <c r="L19" s="133">
        <v>21334.87</v>
      </c>
      <c r="M19" s="133">
        <v>38.68821928837542</v>
      </c>
      <c r="N19" s="133">
        <v>19.34410964418771</v>
      </c>
      <c r="O19" s="133">
        <v>45260.8</v>
      </c>
      <c r="P19" s="133">
        <v>22630.4</v>
      </c>
      <c r="Q19" s="134">
        <v>5468.8049999999985</v>
      </c>
      <c r="R19" s="133">
        <v>24.16574607607465</v>
      </c>
      <c r="S19" s="135">
        <v>12.082873038037325</v>
      </c>
      <c r="T19" s="131">
        <v>1000</v>
      </c>
      <c r="U19" s="131">
        <v>500</v>
      </c>
      <c r="V19" s="131">
        <v>61.2</v>
      </c>
      <c r="W19" s="133">
        <v>12.24</v>
      </c>
      <c r="X19" s="135">
        <v>6.12</v>
      </c>
      <c r="Y19" s="136">
        <v>10000</v>
      </c>
      <c r="Z19" s="131">
        <v>5000</v>
      </c>
      <c r="AA19" s="136">
        <v>2017.9</v>
      </c>
      <c r="AB19" s="133">
        <v>40.358</v>
      </c>
      <c r="AC19" s="135">
        <v>20.179</v>
      </c>
      <c r="AD19" s="137">
        <v>34260.8</v>
      </c>
      <c r="AE19" s="131">
        <v>17130.4</v>
      </c>
      <c r="AF19" s="138">
        <v>3389.704999999998</v>
      </c>
      <c r="AG19" s="133">
        <v>19.787658198290746</v>
      </c>
      <c r="AH19" s="135">
        <v>9.893829099145373</v>
      </c>
      <c r="AI19" s="136">
        <v>36146</v>
      </c>
      <c r="AJ19" s="131">
        <v>18073</v>
      </c>
      <c r="AK19" s="136">
        <v>9419.024</v>
      </c>
      <c r="AL19" s="133">
        <v>52.11654954905107</v>
      </c>
      <c r="AM19" s="135">
        <v>26.058274774525536</v>
      </c>
      <c r="AN19" s="136">
        <v>2400</v>
      </c>
      <c r="AO19" s="131">
        <v>1200</v>
      </c>
      <c r="AP19" s="136">
        <v>1204.65</v>
      </c>
      <c r="AQ19" s="133">
        <v>100.3875</v>
      </c>
      <c r="AR19" s="135">
        <v>50.19375</v>
      </c>
      <c r="AS19" s="136">
        <v>0</v>
      </c>
      <c r="AT19" s="131">
        <v>0</v>
      </c>
      <c r="AU19" s="136">
        <v>0</v>
      </c>
      <c r="AV19" s="133" t="e">
        <v>#DIV/0!</v>
      </c>
      <c r="AW19" s="135" t="e">
        <v>#DIV/0!</v>
      </c>
      <c r="AX19" s="139"/>
      <c r="AY19" s="134"/>
      <c r="AZ19" s="136"/>
      <c r="BA19" s="139"/>
      <c r="BB19" s="134"/>
      <c r="BC19" s="136"/>
      <c r="BD19" s="140">
        <v>316744.2</v>
      </c>
      <c r="BE19" s="131">
        <v>158372.1</v>
      </c>
      <c r="BF19" s="134">
        <v>105581.333</v>
      </c>
      <c r="BG19" s="139"/>
      <c r="BH19" s="139"/>
      <c r="BI19" s="141"/>
      <c r="BJ19" s="136">
        <v>0</v>
      </c>
      <c r="BK19" s="131">
        <v>0</v>
      </c>
      <c r="BL19" s="136">
        <v>0</v>
      </c>
      <c r="BM19" s="131"/>
      <c r="BN19" s="131"/>
      <c r="BO19" s="131"/>
      <c r="BP19" s="139"/>
      <c r="BQ19" s="134"/>
      <c r="BR19" s="136"/>
      <c r="BS19" s="133">
        <v>9828.6</v>
      </c>
      <c r="BT19" s="133">
        <v>4914.3</v>
      </c>
      <c r="BU19" s="133">
        <v>1092.5259999999998</v>
      </c>
      <c r="BV19" s="133">
        <v>22.231569094275887</v>
      </c>
      <c r="BW19" s="135">
        <v>11.115784547137944</v>
      </c>
      <c r="BX19" s="136">
        <v>8760.6</v>
      </c>
      <c r="BY19" s="131">
        <v>4380.3</v>
      </c>
      <c r="BZ19" s="136">
        <v>932.526</v>
      </c>
      <c r="CA19" s="136">
        <v>68</v>
      </c>
      <c r="CB19" s="131">
        <v>34</v>
      </c>
      <c r="CC19" s="136">
        <v>0</v>
      </c>
      <c r="CD19" s="142">
        <v>0</v>
      </c>
      <c r="CE19" s="131">
        <v>0</v>
      </c>
      <c r="CF19" s="136">
        <v>0</v>
      </c>
      <c r="CG19" s="134">
        <v>1000</v>
      </c>
      <c r="CH19" s="131">
        <v>500</v>
      </c>
      <c r="CI19" s="136">
        <v>160</v>
      </c>
      <c r="CJ19" s="136">
        <v>0</v>
      </c>
      <c r="CK19" s="131">
        <v>0</v>
      </c>
      <c r="CL19" s="136">
        <v>0</v>
      </c>
      <c r="CM19" s="142">
        <v>0</v>
      </c>
      <c r="CN19" s="131">
        <v>0</v>
      </c>
      <c r="CO19" s="136">
        <v>0</v>
      </c>
      <c r="CP19" s="139">
        <v>4900</v>
      </c>
      <c r="CQ19" s="131">
        <v>2450</v>
      </c>
      <c r="CR19" s="136">
        <v>3910.25</v>
      </c>
      <c r="CS19" s="136">
        <v>10455.9</v>
      </c>
      <c r="CT19" s="131">
        <v>5227.95</v>
      </c>
      <c r="CU19" s="136">
        <v>2408.927</v>
      </c>
      <c r="CV19" s="136">
        <v>4955.9</v>
      </c>
      <c r="CW19" s="131">
        <v>2477.95</v>
      </c>
      <c r="CX19" s="136">
        <v>797.807</v>
      </c>
      <c r="CY19" s="139">
        <v>500</v>
      </c>
      <c r="CZ19" s="131">
        <v>250</v>
      </c>
      <c r="DA19" s="136">
        <v>454.882</v>
      </c>
      <c r="DB19" s="142">
        <v>0</v>
      </c>
      <c r="DC19" s="131">
        <v>0</v>
      </c>
      <c r="DD19" s="136">
        <v>0</v>
      </c>
      <c r="DE19" s="134">
        <v>0</v>
      </c>
      <c r="DF19" s="131">
        <v>0</v>
      </c>
      <c r="DG19" s="136">
        <v>0</v>
      </c>
      <c r="DH19" s="136">
        <v>800</v>
      </c>
      <c r="DI19" s="131">
        <v>400</v>
      </c>
      <c r="DJ19" s="136">
        <v>-2624.194</v>
      </c>
      <c r="DK19" s="136">
        <v>0</v>
      </c>
      <c r="DL19" s="133">
        <v>427035.5</v>
      </c>
      <c r="DM19" s="133">
        <v>213517.75</v>
      </c>
      <c r="DN19" s="133">
        <v>126916.20299999998</v>
      </c>
      <c r="DO19" s="136">
        <v>0</v>
      </c>
      <c r="DP19" s="131">
        <v>0</v>
      </c>
      <c r="DQ19" s="136">
        <v>0</v>
      </c>
      <c r="DR19" s="136">
        <v>370000</v>
      </c>
      <c r="DS19" s="131">
        <v>185000</v>
      </c>
      <c r="DT19" s="136">
        <v>16403.8</v>
      </c>
      <c r="DU19" s="136">
        <v>0</v>
      </c>
      <c r="DV19" s="131">
        <v>0</v>
      </c>
      <c r="DW19" s="136">
        <v>0</v>
      </c>
      <c r="DX19" s="134">
        <v>0</v>
      </c>
      <c r="DY19" s="131">
        <v>0</v>
      </c>
      <c r="DZ19" s="136">
        <v>0</v>
      </c>
      <c r="EA19" s="136">
        <v>0</v>
      </c>
      <c r="EB19" s="131">
        <v>0</v>
      </c>
      <c r="EC19" s="136">
        <v>0</v>
      </c>
      <c r="ED19" s="134">
        <v>66458.6</v>
      </c>
      <c r="EE19" s="131">
        <v>33229.3</v>
      </c>
      <c r="EF19" s="136">
        <v>20000</v>
      </c>
      <c r="EG19" s="136">
        <v>0</v>
      </c>
      <c r="EH19" s="133">
        <v>436458.6</v>
      </c>
      <c r="EI19" s="133">
        <v>218229.3</v>
      </c>
      <c r="EJ19" s="136">
        <v>36403.8</v>
      </c>
    </row>
    <row r="20" spans="1:140" s="143" customFormat="1" ht="16.5" customHeight="1">
      <c r="A20" s="130">
        <v>11</v>
      </c>
      <c r="B20" s="123" t="s">
        <v>247</v>
      </c>
      <c r="C20" s="131">
        <v>18838.4646</v>
      </c>
      <c r="D20" s="131">
        <v>38511.9221</v>
      </c>
      <c r="E20" s="132">
        <v>415027.48</v>
      </c>
      <c r="F20" s="133">
        <v>207513.74</v>
      </c>
      <c r="G20" s="133">
        <v>104778.85800000001</v>
      </c>
      <c r="H20" s="133">
        <v>50.49249172609005</v>
      </c>
      <c r="I20" s="133">
        <v>25.246245863045026</v>
      </c>
      <c r="J20" s="133">
        <v>115490.18</v>
      </c>
      <c r="K20" s="133">
        <v>57745.09</v>
      </c>
      <c r="L20" s="133">
        <v>16906.358</v>
      </c>
      <c r="M20" s="133">
        <v>29.277568014873644</v>
      </c>
      <c r="N20" s="133">
        <v>14.638784007436822</v>
      </c>
      <c r="O20" s="133">
        <v>34080</v>
      </c>
      <c r="P20" s="133">
        <v>17040</v>
      </c>
      <c r="Q20" s="134">
        <v>4813.097</v>
      </c>
      <c r="R20" s="133">
        <v>28.24587441314554</v>
      </c>
      <c r="S20" s="135">
        <v>14.12293720657277</v>
      </c>
      <c r="T20" s="131">
        <v>80</v>
      </c>
      <c r="U20" s="131">
        <v>40</v>
      </c>
      <c r="V20" s="131">
        <v>8.9</v>
      </c>
      <c r="W20" s="133">
        <v>22.25</v>
      </c>
      <c r="X20" s="135">
        <v>11.125</v>
      </c>
      <c r="Y20" s="136">
        <v>1500</v>
      </c>
      <c r="Z20" s="131">
        <v>750</v>
      </c>
      <c r="AA20" s="136">
        <v>1108.52</v>
      </c>
      <c r="AB20" s="133">
        <v>147.80266666666665</v>
      </c>
      <c r="AC20" s="135">
        <v>73.90133333333333</v>
      </c>
      <c r="AD20" s="137">
        <v>32500</v>
      </c>
      <c r="AE20" s="131">
        <v>16250</v>
      </c>
      <c r="AF20" s="138">
        <v>3695.6769999999997</v>
      </c>
      <c r="AG20" s="133">
        <v>22.74262769230769</v>
      </c>
      <c r="AH20" s="135">
        <v>11.371313846153845</v>
      </c>
      <c r="AI20" s="136">
        <v>25000</v>
      </c>
      <c r="AJ20" s="131">
        <v>12500</v>
      </c>
      <c r="AK20" s="136">
        <v>5057.72</v>
      </c>
      <c r="AL20" s="133">
        <v>40.461760000000005</v>
      </c>
      <c r="AM20" s="135">
        <v>20.230880000000003</v>
      </c>
      <c r="AN20" s="136">
        <v>601</v>
      </c>
      <c r="AO20" s="131">
        <v>300.5</v>
      </c>
      <c r="AP20" s="136">
        <v>413</v>
      </c>
      <c r="AQ20" s="133">
        <v>137.43760399334442</v>
      </c>
      <c r="AR20" s="135">
        <v>68.71880199667221</v>
      </c>
      <c r="AS20" s="136">
        <v>0</v>
      </c>
      <c r="AT20" s="131">
        <v>0</v>
      </c>
      <c r="AU20" s="136">
        <v>0</v>
      </c>
      <c r="AV20" s="133" t="e">
        <v>#DIV/0!</v>
      </c>
      <c r="AW20" s="135" t="e">
        <v>#DIV/0!</v>
      </c>
      <c r="AX20" s="139"/>
      <c r="AY20" s="134"/>
      <c r="AZ20" s="136"/>
      <c r="BA20" s="139"/>
      <c r="BB20" s="134"/>
      <c r="BC20" s="136"/>
      <c r="BD20" s="140">
        <v>210580.8</v>
      </c>
      <c r="BE20" s="131">
        <v>105290.4</v>
      </c>
      <c r="BF20" s="134">
        <v>70193.6</v>
      </c>
      <c r="BG20" s="139"/>
      <c r="BH20" s="139"/>
      <c r="BI20" s="141"/>
      <c r="BJ20" s="136">
        <v>0</v>
      </c>
      <c r="BK20" s="131">
        <v>0</v>
      </c>
      <c r="BL20" s="136">
        <v>0</v>
      </c>
      <c r="BM20" s="131"/>
      <c r="BN20" s="131"/>
      <c r="BO20" s="131"/>
      <c r="BP20" s="139"/>
      <c r="BQ20" s="134"/>
      <c r="BR20" s="136"/>
      <c r="BS20" s="133">
        <v>12840</v>
      </c>
      <c r="BT20" s="133">
        <v>6420</v>
      </c>
      <c r="BU20" s="133">
        <v>2169.29</v>
      </c>
      <c r="BV20" s="133">
        <v>33.78956386292835</v>
      </c>
      <c r="BW20" s="135">
        <v>16.894781931464173</v>
      </c>
      <c r="BX20" s="136">
        <v>12000</v>
      </c>
      <c r="BY20" s="131">
        <v>6000</v>
      </c>
      <c r="BZ20" s="136">
        <v>2039.29</v>
      </c>
      <c r="CA20" s="136">
        <v>0</v>
      </c>
      <c r="CB20" s="131">
        <v>0</v>
      </c>
      <c r="CC20" s="136">
        <v>0</v>
      </c>
      <c r="CD20" s="142">
        <v>0</v>
      </c>
      <c r="CE20" s="131">
        <v>0</v>
      </c>
      <c r="CF20" s="136">
        <v>0</v>
      </c>
      <c r="CG20" s="134">
        <v>840</v>
      </c>
      <c r="CH20" s="131">
        <v>420</v>
      </c>
      <c r="CI20" s="136">
        <v>130</v>
      </c>
      <c r="CJ20" s="136">
        <v>0</v>
      </c>
      <c r="CK20" s="131">
        <v>0</v>
      </c>
      <c r="CL20" s="136">
        <v>0</v>
      </c>
      <c r="CM20" s="142">
        <v>0</v>
      </c>
      <c r="CN20" s="131">
        <v>0</v>
      </c>
      <c r="CO20" s="136">
        <v>0</v>
      </c>
      <c r="CP20" s="139">
        <v>0</v>
      </c>
      <c r="CQ20" s="131">
        <v>0</v>
      </c>
      <c r="CR20" s="136">
        <v>0</v>
      </c>
      <c r="CS20" s="136">
        <v>7668</v>
      </c>
      <c r="CT20" s="131">
        <v>3834</v>
      </c>
      <c r="CU20" s="136">
        <v>1831.61</v>
      </c>
      <c r="CV20" s="136">
        <v>4160</v>
      </c>
      <c r="CW20" s="131">
        <v>2080</v>
      </c>
      <c r="CX20" s="136">
        <v>969.21</v>
      </c>
      <c r="CY20" s="139">
        <v>300</v>
      </c>
      <c r="CZ20" s="131">
        <v>150</v>
      </c>
      <c r="DA20" s="136">
        <v>0</v>
      </c>
      <c r="DB20" s="142">
        <v>200</v>
      </c>
      <c r="DC20" s="131">
        <v>100</v>
      </c>
      <c r="DD20" s="136">
        <v>0</v>
      </c>
      <c r="DE20" s="134">
        <v>0</v>
      </c>
      <c r="DF20" s="131">
        <v>0</v>
      </c>
      <c r="DG20" s="136">
        <v>0</v>
      </c>
      <c r="DH20" s="136">
        <v>34801.18</v>
      </c>
      <c r="DI20" s="131">
        <v>17400.59</v>
      </c>
      <c r="DJ20" s="136">
        <v>2621.641</v>
      </c>
      <c r="DK20" s="136">
        <v>0</v>
      </c>
      <c r="DL20" s="133">
        <v>326070.98</v>
      </c>
      <c r="DM20" s="133">
        <v>163035.49</v>
      </c>
      <c r="DN20" s="133">
        <v>87099.958</v>
      </c>
      <c r="DO20" s="136">
        <v>0</v>
      </c>
      <c r="DP20" s="131">
        <v>0</v>
      </c>
      <c r="DQ20" s="136">
        <v>0</v>
      </c>
      <c r="DR20" s="136">
        <v>88956.5</v>
      </c>
      <c r="DS20" s="131">
        <v>44478.25</v>
      </c>
      <c r="DT20" s="136">
        <v>17678.9</v>
      </c>
      <c r="DU20" s="136">
        <v>0</v>
      </c>
      <c r="DV20" s="131">
        <v>0</v>
      </c>
      <c r="DW20" s="136">
        <v>0</v>
      </c>
      <c r="DX20" s="134">
        <v>0</v>
      </c>
      <c r="DY20" s="131">
        <v>0</v>
      </c>
      <c r="DZ20" s="136">
        <v>0</v>
      </c>
      <c r="EA20" s="136">
        <v>0</v>
      </c>
      <c r="EB20" s="131">
        <v>0</v>
      </c>
      <c r="EC20" s="136">
        <v>0</v>
      </c>
      <c r="ED20" s="134">
        <v>75098.0343</v>
      </c>
      <c r="EE20" s="131">
        <v>37549.01715</v>
      </c>
      <c r="EF20" s="136">
        <v>0</v>
      </c>
      <c r="EG20" s="136">
        <v>0</v>
      </c>
      <c r="EH20" s="133">
        <v>164054.5343</v>
      </c>
      <c r="EI20" s="133">
        <v>82027.26715</v>
      </c>
      <c r="EJ20" s="136">
        <v>17678.9</v>
      </c>
    </row>
    <row r="21" spans="1:140" s="147" customFormat="1" ht="20.25" customHeight="1">
      <c r="A21" s="146"/>
      <c r="B21" s="124" t="s">
        <v>44</v>
      </c>
      <c r="C21" s="133">
        <v>811994.3801</v>
      </c>
      <c r="D21" s="133">
        <v>1180088.09</v>
      </c>
      <c r="E21" s="133">
        <v>23497088.404000003</v>
      </c>
      <c r="F21" s="133">
        <v>11748544.202000001</v>
      </c>
      <c r="G21" s="133">
        <v>4947084.7872</v>
      </c>
      <c r="H21" s="133">
        <v>42.10806634542719</v>
      </c>
      <c r="I21" s="133">
        <v>21.054033172713595</v>
      </c>
      <c r="J21" s="133">
        <v>3526818.145</v>
      </c>
      <c r="K21" s="133">
        <v>1763409.0725</v>
      </c>
      <c r="L21" s="133">
        <v>1000239.1382000002</v>
      </c>
      <c r="M21" s="133">
        <v>56.7219004256314</v>
      </c>
      <c r="N21" s="133">
        <v>28.3609502128157</v>
      </c>
      <c r="O21" s="134">
        <v>555875.7959999999</v>
      </c>
      <c r="P21" s="134">
        <v>277937.8979999999</v>
      </c>
      <c r="Q21" s="134">
        <v>130420.3841</v>
      </c>
      <c r="R21" s="133">
        <v>46.92428957637149</v>
      </c>
      <c r="S21" s="135">
        <v>23.462144788185746</v>
      </c>
      <c r="T21" s="133">
        <v>16775</v>
      </c>
      <c r="U21" s="133">
        <v>8387.5</v>
      </c>
      <c r="V21" s="133">
        <v>4798.782</v>
      </c>
      <c r="W21" s="133">
        <v>57.21349627421759</v>
      </c>
      <c r="X21" s="135">
        <v>28.606748137108795</v>
      </c>
      <c r="Y21" s="133">
        <v>65118.008</v>
      </c>
      <c r="Z21" s="133">
        <v>32559.004</v>
      </c>
      <c r="AA21" s="133">
        <v>22303.670000000002</v>
      </c>
      <c r="AB21" s="133">
        <v>68.50231045151136</v>
      </c>
      <c r="AC21" s="135">
        <v>34.25115522575568</v>
      </c>
      <c r="AD21" s="145">
        <v>473982.7879999998</v>
      </c>
      <c r="AE21" s="145">
        <v>236991.3939999999</v>
      </c>
      <c r="AF21" s="145">
        <v>103317.93209999999</v>
      </c>
      <c r="AG21" s="133">
        <v>43.5956472326586</v>
      </c>
      <c r="AH21" s="135">
        <v>21.7978236163293</v>
      </c>
      <c r="AI21" s="133">
        <v>1657219.8020000001</v>
      </c>
      <c r="AJ21" s="133">
        <v>828609.9010000001</v>
      </c>
      <c r="AK21" s="133">
        <v>412254.264</v>
      </c>
      <c r="AL21" s="133">
        <v>49.75251484473874</v>
      </c>
      <c r="AM21" s="135">
        <v>24.87625742236937</v>
      </c>
      <c r="AN21" s="133">
        <v>142249.61</v>
      </c>
      <c r="AO21" s="133">
        <v>71124.805</v>
      </c>
      <c r="AP21" s="133">
        <v>76903.20599999999</v>
      </c>
      <c r="AQ21" s="133">
        <v>108.12431190496761</v>
      </c>
      <c r="AR21" s="135">
        <v>54.062155952483806</v>
      </c>
      <c r="AS21" s="133">
        <v>71300</v>
      </c>
      <c r="AT21" s="133">
        <v>35650</v>
      </c>
      <c r="AU21" s="133">
        <v>29810.300000000003</v>
      </c>
      <c r="AV21" s="133">
        <v>83.61935483870968</v>
      </c>
      <c r="AW21" s="135">
        <v>41.80967741935484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  <c r="BD21" s="133">
        <v>9802222.5</v>
      </c>
      <c r="BE21" s="133">
        <v>4901111.25</v>
      </c>
      <c r="BF21" s="133">
        <v>3267481.2500000005</v>
      </c>
      <c r="BG21" s="133">
        <v>0</v>
      </c>
      <c r="BH21" s="133">
        <v>0</v>
      </c>
      <c r="BI21" s="133">
        <v>0</v>
      </c>
      <c r="BJ21" s="133">
        <v>9151</v>
      </c>
      <c r="BK21" s="133">
        <v>4575.5</v>
      </c>
      <c r="BL21" s="133">
        <v>3321.4</v>
      </c>
      <c r="BM21" s="133">
        <v>0</v>
      </c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3">
        <v>327493.04699999996</v>
      </c>
      <c r="BT21" s="133">
        <v>163746.52349999998</v>
      </c>
      <c r="BU21" s="133">
        <v>71428.8718</v>
      </c>
      <c r="BV21" s="133">
        <v>43.62161117881688</v>
      </c>
      <c r="BW21" s="135">
        <v>21.81080558940844</v>
      </c>
      <c r="BX21" s="133">
        <v>272714.547</v>
      </c>
      <c r="BY21" s="133">
        <v>136357.2735</v>
      </c>
      <c r="BZ21" s="133">
        <v>51085.4908</v>
      </c>
      <c r="CA21" s="133">
        <v>68</v>
      </c>
      <c r="CB21" s="133">
        <v>34</v>
      </c>
      <c r="CC21" s="133">
        <v>0</v>
      </c>
      <c r="CD21" s="133">
        <v>2500</v>
      </c>
      <c r="CE21" s="133">
        <v>1250</v>
      </c>
      <c r="CF21" s="133">
        <v>349.609</v>
      </c>
      <c r="CG21" s="133">
        <v>52210.5</v>
      </c>
      <c r="CH21" s="133">
        <v>26105.25</v>
      </c>
      <c r="CI21" s="133">
        <v>19993.772</v>
      </c>
      <c r="CJ21" s="133">
        <v>0</v>
      </c>
      <c r="CK21" s="133">
        <v>0</v>
      </c>
      <c r="CL21" s="133">
        <v>0</v>
      </c>
      <c r="CM21" s="133">
        <v>11995</v>
      </c>
      <c r="CN21" s="133">
        <v>5997.5</v>
      </c>
      <c r="CO21" s="133">
        <v>2005.193</v>
      </c>
      <c r="CP21" s="133">
        <v>8700</v>
      </c>
      <c r="CQ21" s="133">
        <v>4350</v>
      </c>
      <c r="CR21" s="133">
        <v>4694.15</v>
      </c>
      <c r="CS21" s="133">
        <v>663937.7100000001</v>
      </c>
      <c r="CT21" s="133">
        <v>331968.85500000004</v>
      </c>
      <c r="CU21" s="133">
        <v>212329.8214</v>
      </c>
      <c r="CV21" s="133">
        <v>300315.9</v>
      </c>
      <c r="CW21" s="133">
        <v>150157.95</v>
      </c>
      <c r="CX21" s="133">
        <v>104030.10040000001</v>
      </c>
      <c r="CY21" s="133">
        <v>13400</v>
      </c>
      <c r="CZ21" s="133">
        <v>6700</v>
      </c>
      <c r="DA21" s="133">
        <v>24045.3239</v>
      </c>
      <c r="DB21" s="133">
        <v>4241</v>
      </c>
      <c r="DC21" s="133">
        <v>2120.5</v>
      </c>
      <c r="DD21" s="133">
        <v>2260</v>
      </c>
      <c r="DE21" s="133">
        <v>40000</v>
      </c>
      <c r="DF21" s="133">
        <v>20000</v>
      </c>
      <c r="DG21" s="133">
        <v>0</v>
      </c>
      <c r="DH21" s="133">
        <v>82401.18</v>
      </c>
      <c r="DI21" s="133">
        <v>41200.59</v>
      </c>
      <c r="DJ21" s="133">
        <v>36092.816999999995</v>
      </c>
      <c r="DK21" s="133">
        <v>1882.116</v>
      </c>
      <c r="DL21" s="133">
        <v>13390186.645000001</v>
      </c>
      <c r="DM21" s="133">
        <v>6695093.322500001</v>
      </c>
      <c r="DN21" s="133">
        <v>4273046.981199999</v>
      </c>
      <c r="DO21" s="133">
        <v>183849</v>
      </c>
      <c r="DP21" s="133">
        <v>91924.5</v>
      </c>
      <c r="DQ21" s="133">
        <v>1538.246</v>
      </c>
      <c r="DR21" s="133">
        <v>8159230.229700001</v>
      </c>
      <c r="DS21" s="133">
        <v>4079615.1148500005</v>
      </c>
      <c r="DT21" s="133">
        <v>523239.69</v>
      </c>
      <c r="DU21" s="133">
        <v>0</v>
      </c>
      <c r="DV21" s="133">
        <v>0</v>
      </c>
      <c r="DW21" s="133">
        <v>0</v>
      </c>
      <c r="DX21" s="133">
        <v>1763822.5293</v>
      </c>
      <c r="DY21" s="133">
        <v>881911.26465</v>
      </c>
      <c r="DZ21" s="133">
        <v>149259.87</v>
      </c>
      <c r="EA21" s="133">
        <v>0</v>
      </c>
      <c r="EB21" s="133">
        <v>0</v>
      </c>
      <c r="EC21" s="133">
        <v>0</v>
      </c>
      <c r="ED21" s="133">
        <v>1658681.6047</v>
      </c>
      <c r="EE21" s="133">
        <v>829340.80235</v>
      </c>
      <c r="EF21" s="133">
        <v>521886.5</v>
      </c>
      <c r="EG21" s="133">
        <v>0</v>
      </c>
      <c r="EH21" s="133">
        <v>11765583.363699999</v>
      </c>
      <c r="EI21" s="133">
        <v>5882791.681849999</v>
      </c>
      <c r="EJ21" s="133">
        <v>1195924.3059999999</v>
      </c>
    </row>
    <row r="23" spans="13:30" ht="12.75">
      <c r="M23" s="150"/>
      <c r="N23" s="150"/>
      <c r="O23" s="150"/>
      <c r="P23" s="150"/>
      <c r="AD23" s="150"/>
    </row>
    <row r="24" spans="13:30" ht="12.75">
      <c r="M24" s="150"/>
      <c r="N24" s="150"/>
      <c r="O24" s="150"/>
      <c r="P24" s="150"/>
      <c r="AD24" s="150"/>
    </row>
    <row r="25" spans="13:119" ht="12.75">
      <c r="M25" s="150"/>
      <c r="N25" s="150"/>
      <c r="O25" s="150"/>
      <c r="P25" s="150"/>
      <c r="AD25" s="150"/>
      <c r="DO25" s="150"/>
    </row>
    <row r="26" spans="13:119" ht="12.75">
      <c r="M26" s="150"/>
      <c r="N26" s="150"/>
      <c r="O26" s="150"/>
      <c r="P26" s="150"/>
      <c r="AD26" s="150"/>
      <c r="DO26" s="150"/>
    </row>
    <row r="27" spans="13:119" ht="12.75">
      <c r="M27" s="150"/>
      <c r="N27" s="150"/>
      <c r="O27" s="150"/>
      <c r="P27" s="150"/>
      <c r="AD27" s="150"/>
      <c r="DO27" s="150"/>
    </row>
    <row r="28" spans="13:119" ht="12.75">
      <c r="M28" s="150"/>
      <c r="N28" s="150"/>
      <c r="O28" s="150"/>
      <c r="P28" s="150"/>
      <c r="AD28" s="150"/>
      <c r="DO28" s="150"/>
    </row>
    <row r="29" spans="13:119" ht="12.75">
      <c r="M29" s="150"/>
      <c r="N29" s="150"/>
      <c r="O29" s="150"/>
      <c r="P29" s="150"/>
      <c r="AD29" s="150"/>
      <c r="DO29" s="150"/>
    </row>
    <row r="30" spans="13:119" ht="12.75">
      <c r="M30" s="150"/>
      <c r="N30" s="150"/>
      <c r="O30" s="150"/>
      <c r="P30" s="150"/>
      <c r="DO30" s="150"/>
    </row>
    <row r="31" spans="13:119" ht="12.75">
      <c r="M31" s="150"/>
      <c r="DO31" s="150"/>
    </row>
    <row r="32" spans="13:119" ht="12.75">
      <c r="M32" s="150"/>
      <c r="DO32" s="150"/>
    </row>
    <row r="33" spans="13:119" ht="12.75">
      <c r="M33" s="150"/>
      <c r="DO33" s="150"/>
    </row>
    <row r="34" spans="13:119" ht="12.75">
      <c r="M34" s="150"/>
      <c r="DO34" s="150"/>
    </row>
    <row r="35" ht="12.75">
      <c r="DO35" s="150"/>
    </row>
    <row r="36" ht="12.75">
      <c r="DO36" s="150"/>
    </row>
  </sheetData>
  <sheetProtection/>
  <protectedRanges>
    <protectedRange sqref="AB10:AB13 AG10:AG13 AG21" name="Range4_1_1_1_2_1_1_1_1_1_1_1_1_1_1"/>
    <protectedRange sqref="AL10:AL13" name="Range4_2_1_1_2_1_1_1_1_1_1_1_1_1_1"/>
    <protectedRange sqref="AQ10:AQ13" name="Range4_3_1_1_2_1_1_1_1_1_1_1_1_1_1"/>
    <protectedRange sqref="AV10:AV13" name="Range4_4_1_1_2_1_1_1_1_1_1_1_1_1_1"/>
    <protectedRange sqref="T10:U10 T11:T13 U11:U20 Z10:Z20 AE10:AE20 AJ10:AJ20 AO10:AO20 AT10:AT20 BE10:BE20 BK10:BK20 BY10:BY20 CB10:CB20 CE10:CE20 CH10:CH20 CK10:CK20 CN10:CN20 CQ10:CQ20 CT10:CT20 CW10:CW20 CZ10:CZ20 DC10:DC20 DF10:DF20 DI10:DI20 DP10:DP20 DS10:DS20 DV10:DV20 DY10:DY20 EB10:EB20 EE10:EE20" name="Range4_1_4"/>
    <protectedRange sqref="AI10:AI13" name="Range4_1_2_1"/>
    <protectedRange sqref="AX10:AX20" name="Range4_18_1_2_3"/>
    <protectedRange sqref="BX10:BX13" name="Range5_1_9_1"/>
    <protectedRange sqref="CA10:CA13" name="Range5_1_10_1"/>
    <protectedRange sqref="CD10:CD13" name="Range5_19_1_2"/>
    <protectedRange sqref="CM10:CM13" name="Range5_21_1_1"/>
    <protectedRange sqref="CP10:CP13" name="Range4_10_2"/>
    <protectedRange sqref="CS10:CS13" name="Range5_1_2"/>
    <protectedRange sqref="CY10:CY13" name="Range4_2"/>
    <protectedRange sqref="DB10:DB13" name="Range5_24_1_1"/>
    <protectedRange sqref="AZ10:AZ20" name="Range4_1_12_1"/>
    <protectedRange sqref="BC10:BC20" name="Range4_1_13_1"/>
    <protectedRange sqref="BO10:BO20" name="Range4_1_16_1"/>
    <protectedRange sqref="BR10:BR20" name="Range4_1_17_1"/>
    <protectedRange sqref="DW10:DW13" name="Range6_1_6_1"/>
    <protectedRange sqref="EG10:EG13" name="Range6_1_10_1"/>
    <protectedRange sqref="CV10:CV13" name="Range5_1_20_1"/>
    <protectedRange sqref="Y10:Y13" name="Range4_1"/>
    <protectedRange sqref="AS10:AS13" name="Range4_4"/>
    <protectedRange sqref="BJ10:BJ13" name="Range4"/>
    <protectedRange sqref="CJ10:CJ13" name="Range5_3"/>
    <protectedRange sqref="C12:D13" name="Range1_1"/>
    <protectedRange sqref="C10:D11" name="Range1_1_1"/>
    <protectedRange sqref="V10:V13" name="Range4_2_1"/>
    <protectedRange sqref="AA10:AA13" name="Range4_2_2"/>
    <protectedRange sqref="AK10:AK13" name="Range4_2_3"/>
    <protectedRange sqref="AP10:AP13" name="Range4_2_4"/>
    <protectedRange sqref="AU10:AU13" name="Range4_2_5"/>
    <protectedRange sqref="BZ10:BZ13" name="Range5_2"/>
    <protectedRange sqref="CC10:CC13" name="Range5_2_1"/>
    <protectedRange sqref="CF10:CF13" name="Range5_2_2"/>
    <protectedRange sqref="CI10:CI13" name="Range5_2_3"/>
    <protectedRange sqref="CO10:CO13" name="Range5_2_4"/>
    <protectedRange sqref="CR10:CR13" name="Range5_2_5"/>
    <protectedRange sqref="CU10:CU13" name="Range5_2_6"/>
    <protectedRange sqref="CX10:CX13" name="Range5_2_7"/>
    <protectedRange sqref="DA10:DA13" name="Range5_2_8"/>
    <protectedRange sqref="DD10:DD13" name="Range5_2_9"/>
    <protectedRange sqref="EF10:EF13 DZ10:EA13 EC10:EC13 DG10:DH13 DO10:DO13 DJ10:DK13 DQ10:DR13 DT10:DU13" name="Range6_2_2"/>
    <protectedRange sqref="AB14:AB20 AG14:AG20" name="Range4_1_1_1_2_1_1_1_1_1_1_1_1_1_1_1"/>
    <protectedRange sqref="AL14:AL20" name="Range4_2_1_1_2_1_1_1_1_1_1_1_1_1_1_1"/>
    <protectedRange sqref="AQ14:AQ20" name="Range4_3_1_1_2_1_1_1_1_1_1_1_1_1_1_1"/>
    <protectedRange sqref="AV14:AV20" name="Range4_4_1_1_2_1_1_1_1_1_1_1_1_1_1_1"/>
    <protectedRange sqref="T14:T20" name="Range4_1_4_1"/>
    <protectedRange sqref="AI14:AI20" name="Range4_1_2_1_1"/>
    <protectedRange sqref="BX14:BX20" name="Range5_1_9_1_1"/>
    <protectedRange sqref="CA14:CA20" name="Range5_1_10_1_1"/>
    <protectedRange sqref="CD14:CD20" name="Range5_19_1_2_1"/>
    <protectedRange sqref="CM14:CM20" name="Range5_21_1_1_1"/>
    <protectedRange sqref="CP14:CP20" name="Range4_10_2_1"/>
    <protectedRange sqref="CS14:CS20" name="Range5_1_2_1"/>
    <protectedRange sqref="CY14:CY20" name="Range4_2_7"/>
    <protectedRange sqref="DB14:DB20" name="Range5_24_1_1_1"/>
    <protectedRange sqref="DW14:DW20" name="Range6_1_6_1_1"/>
    <protectedRange sqref="EG14:EG20" name="Range6_1_10_1_1"/>
    <protectedRange sqref="CV14:CV20" name="Range5_1_20_1_1"/>
    <protectedRange sqref="Y14:Y20" name="Range4_1_1"/>
    <protectedRange sqref="AS14:AS20" name="Range4_4_1"/>
    <protectedRange sqref="BJ14:BJ20" name="Range4_3"/>
    <protectedRange sqref="CJ14:CJ20" name="Range5_3_1"/>
    <protectedRange sqref="C14:D20" name="Range1_2_1"/>
    <protectedRange sqref="V14:V20" name="Range4_2_1_1"/>
    <protectedRange sqref="AA14:AA20" name="Range4_2_2_1"/>
    <protectedRange sqref="AK14:AK20" name="Range4_2_3_1"/>
    <protectedRange sqref="AP14:AP20" name="Range4_2_4_1"/>
    <protectedRange sqref="AU14:AU20" name="Range4_2_5_1"/>
    <protectedRange sqref="BZ14:BZ20" name="Range5_2_10"/>
    <protectedRange sqref="CC14:CC20" name="Range5_2_1_1"/>
    <protectedRange sqref="CF14:CF20" name="Range5_2_2_1"/>
    <protectedRange sqref="CI14:CI20" name="Range5_2_3_1"/>
    <protectedRange sqref="CO14:CO20" name="Range5_2_4_1"/>
    <protectedRange sqref="CR14:CR20" name="Range5_2_5_1"/>
    <protectedRange sqref="CU14:CU20" name="Range5_2_6_1"/>
    <protectedRange sqref="CX14:CX20" name="Range5_2_7_1"/>
    <protectedRange sqref="DA14:DA20" name="Range5_2_8_1"/>
    <protectedRange sqref="DD14:DD20" name="Range5_2_9_1"/>
    <protectedRange sqref="EF14:EF20 DZ14:EA20 EC14:EC20 DG14:DH20 DO14:DO20 DJ14:DK20 DQ14:DR20 DT14:DU20" name="Range6_2_2_1"/>
  </protectedRanges>
  <mergeCells count="135">
    <mergeCell ref="CW7:CX7"/>
    <mergeCell ref="CZ7:DA7"/>
    <mergeCell ref="DP7:DQ7"/>
    <mergeCell ref="DX7:DX8"/>
    <mergeCell ref="DE7:DE8"/>
    <mergeCell ref="DU7:DU8"/>
    <mergeCell ref="DH7:DH8"/>
    <mergeCell ref="DR7:DR8"/>
    <mergeCell ref="DV7:DW7"/>
    <mergeCell ref="DB7:DB8"/>
    <mergeCell ref="CY7:CY8"/>
    <mergeCell ref="DK7:DK8"/>
    <mergeCell ref="DO5:DT5"/>
    <mergeCell ref="DL7:DL8"/>
    <mergeCell ref="DO7:DO8"/>
    <mergeCell ref="ED6:EF6"/>
    <mergeCell ref="DU5:DW6"/>
    <mergeCell ref="DX5:EF5"/>
    <mergeCell ref="DB5:DD6"/>
    <mergeCell ref="DK4:DK6"/>
    <mergeCell ref="CG7:CG8"/>
    <mergeCell ref="CJ7:CJ8"/>
    <mergeCell ref="BY7:BZ7"/>
    <mergeCell ref="CB7:CC7"/>
    <mergeCell ref="CN7:CO7"/>
    <mergeCell ref="CK7:CL7"/>
    <mergeCell ref="AX7:AX8"/>
    <mergeCell ref="CQ7:CR7"/>
    <mergeCell ref="AN7:AN8"/>
    <mergeCell ref="DX6:DZ6"/>
    <mergeCell ref="CM7:CM8"/>
    <mergeCell ref="BA7:BA8"/>
    <mergeCell ref="BM7:BM8"/>
    <mergeCell ref="CD7:CD8"/>
    <mergeCell ref="BP7:BP8"/>
    <mergeCell ref="BQ7:BR7"/>
    <mergeCell ref="AJ7:AM7"/>
    <mergeCell ref="CV7:CV8"/>
    <mergeCell ref="AT7:AW7"/>
    <mergeCell ref="BM6:BO6"/>
    <mergeCell ref="Z7:AC7"/>
    <mergeCell ref="T7:T8"/>
    <mergeCell ref="Y7:Y8"/>
    <mergeCell ref="AI7:AI8"/>
    <mergeCell ref="BD7:BD8"/>
    <mergeCell ref="BG7:BG8"/>
    <mergeCell ref="AO7:AR7"/>
    <mergeCell ref="P7:S7"/>
    <mergeCell ref="BS6:BW6"/>
    <mergeCell ref="BJ7:BJ8"/>
    <mergeCell ref="Y6:AC6"/>
    <mergeCell ref="BE7:BF7"/>
    <mergeCell ref="BH7:BI7"/>
    <mergeCell ref="BN7:BO7"/>
    <mergeCell ref="AY7:AZ7"/>
    <mergeCell ref="BS7:BS8"/>
    <mergeCell ref="DO4:EF4"/>
    <mergeCell ref="DH5:DJ6"/>
    <mergeCell ref="DE5:DG6"/>
    <mergeCell ref="EA6:EC6"/>
    <mergeCell ref="AI6:AM6"/>
    <mergeCell ref="AS7:AS8"/>
    <mergeCell ref="CJ6:CL6"/>
    <mergeCell ref="CM6:CO6"/>
    <mergeCell ref="CP6:CR6"/>
    <mergeCell ref="CG6:CI6"/>
    <mergeCell ref="DL4:DN6"/>
    <mergeCell ref="AN6:AR6"/>
    <mergeCell ref="AS6:AW6"/>
    <mergeCell ref="AX6:AZ6"/>
    <mergeCell ref="BJ6:BL6"/>
    <mergeCell ref="CS6:CU6"/>
    <mergeCell ref="CS5:DA5"/>
    <mergeCell ref="CA6:CC6"/>
    <mergeCell ref="BD6:BF6"/>
    <mergeCell ref="EH4:EJ6"/>
    <mergeCell ref="O5:AZ5"/>
    <mergeCell ref="BA5:BO5"/>
    <mergeCell ref="BP5:BR6"/>
    <mergeCell ref="BS5:CI5"/>
    <mergeCell ref="O4:DJ4"/>
    <mergeCell ref="CJ5:CR5"/>
    <mergeCell ref="O6:S6"/>
    <mergeCell ref="EG4:EG6"/>
    <mergeCell ref="CV6:CX6"/>
    <mergeCell ref="DR6:DT6"/>
    <mergeCell ref="C1:N1"/>
    <mergeCell ref="C2:N2"/>
    <mergeCell ref="T2:V2"/>
    <mergeCell ref="L3:O3"/>
    <mergeCell ref="J7:J8"/>
    <mergeCell ref="J4:N6"/>
    <mergeCell ref="K7:N7"/>
    <mergeCell ref="U7:X7"/>
    <mergeCell ref="O7:O8"/>
    <mergeCell ref="AE7:AH7"/>
    <mergeCell ref="DS7:DT7"/>
    <mergeCell ref="AD6:AH6"/>
    <mergeCell ref="E4:I6"/>
    <mergeCell ref="F7:I7"/>
    <mergeCell ref="T6:X6"/>
    <mergeCell ref="CD6:CF6"/>
    <mergeCell ref="BX6:BZ6"/>
    <mergeCell ref="CY6:DA6"/>
    <mergeCell ref="DO6:DQ6"/>
    <mergeCell ref="ED7:ED8"/>
    <mergeCell ref="A4:A8"/>
    <mergeCell ref="B4:B8"/>
    <mergeCell ref="C4:C8"/>
    <mergeCell ref="D4:D8"/>
    <mergeCell ref="E7:E8"/>
    <mergeCell ref="BG6:BI6"/>
    <mergeCell ref="BA6:BC6"/>
    <mergeCell ref="BB7:BC7"/>
    <mergeCell ref="AD7:AD8"/>
    <mergeCell ref="CT7:CU7"/>
    <mergeCell ref="BK7:BL7"/>
    <mergeCell ref="BT7:BW7"/>
    <mergeCell ref="CE7:CF7"/>
    <mergeCell ref="CH7:CI7"/>
    <mergeCell ref="DY7:DZ7"/>
    <mergeCell ref="CS7:CS8"/>
    <mergeCell ref="CP7:CP8"/>
    <mergeCell ref="CA7:CA8"/>
    <mergeCell ref="BX7:BX8"/>
    <mergeCell ref="EI7:EJ7"/>
    <mergeCell ref="DC7:DD7"/>
    <mergeCell ref="DF7:DG7"/>
    <mergeCell ref="DI7:DJ7"/>
    <mergeCell ref="DM7:DN7"/>
    <mergeCell ref="EB7:EC7"/>
    <mergeCell ref="EE7:EF7"/>
    <mergeCell ref="EG7:EG8"/>
    <mergeCell ref="EH7:EH8"/>
    <mergeCell ref="EA7:EA8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85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4.19921875" style="0" customWidth="1"/>
    <col min="2" max="2" width="15.3984375" style="91" customWidth="1"/>
    <col min="3" max="3" width="10.5" style="91" customWidth="1"/>
    <col min="4" max="4" width="10.8984375" style="91" customWidth="1"/>
    <col min="5" max="5" width="8.8984375" style="91" customWidth="1"/>
    <col min="6" max="6" width="8.3984375" style="91" customWidth="1"/>
    <col min="7" max="7" width="9.69921875" style="0" customWidth="1"/>
    <col min="8" max="8" width="9.19921875" style="0" customWidth="1"/>
    <col min="10" max="10" width="9.3984375" style="0" hidden="1" customWidth="1"/>
    <col min="11" max="11" width="10.19921875" style="0" customWidth="1"/>
    <col min="12" max="12" width="9.19921875" style="0" customWidth="1"/>
    <col min="13" max="13" width="9.5" style="0" customWidth="1"/>
    <col min="14" max="14" width="8.19921875" style="0" customWidth="1"/>
    <col min="15" max="15" width="10.09765625" style="0" customWidth="1"/>
    <col min="16" max="17" width="9.8984375" style="0" customWidth="1"/>
    <col min="18" max="18" width="10.19921875" style="0" hidden="1" customWidth="1"/>
    <col min="19" max="63" width="9" style="91" customWidth="1"/>
  </cols>
  <sheetData>
    <row r="1" ht="5.25" customHeight="1"/>
    <row r="2" spans="3:18" ht="24" customHeight="1">
      <c r="C2" s="243" t="s">
        <v>128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4" spans="1:18" ht="71.25" customHeight="1">
      <c r="A4" s="53"/>
      <c r="B4" s="245" t="s">
        <v>129</v>
      </c>
      <c r="C4" s="248" t="s">
        <v>130</v>
      </c>
      <c r="D4" s="249"/>
      <c r="E4" s="249"/>
      <c r="F4" s="250"/>
      <c r="G4" s="237" t="s">
        <v>139</v>
      </c>
      <c r="H4" s="237" t="s">
        <v>131</v>
      </c>
      <c r="I4" s="237" t="s">
        <v>140</v>
      </c>
      <c r="J4" s="237" t="s">
        <v>132</v>
      </c>
      <c r="K4" s="251" t="s">
        <v>133</v>
      </c>
      <c r="L4" s="252"/>
      <c r="M4" s="252"/>
      <c r="N4" s="253"/>
      <c r="O4" s="237" t="s">
        <v>141</v>
      </c>
      <c r="P4" s="237" t="s">
        <v>131</v>
      </c>
      <c r="Q4" s="237" t="s">
        <v>142</v>
      </c>
      <c r="R4" s="237" t="s">
        <v>134</v>
      </c>
    </row>
    <row r="5" spans="1:18" ht="17.25" customHeight="1">
      <c r="A5" s="54"/>
      <c r="B5" s="246"/>
      <c r="C5" s="238" t="s">
        <v>135</v>
      </c>
      <c r="D5" s="240" t="s">
        <v>55</v>
      </c>
      <c r="E5" s="241"/>
      <c r="F5" s="242"/>
      <c r="G5" s="237"/>
      <c r="H5" s="237"/>
      <c r="I5" s="237"/>
      <c r="J5" s="237"/>
      <c r="K5" s="154" t="s">
        <v>135</v>
      </c>
      <c r="L5" s="169" t="s">
        <v>55</v>
      </c>
      <c r="M5" s="170"/>
      <c r="N5" s="174"/>
      <c r="O5" s="237"/>
      <c r="P5" s="237"/>
      <c r="Q5" s="237"/>
      <c r="R5" s="237"/>
    </row>
    <row r="6" spans="1:18" ht="26.25" customHeight="1">
      <c r="A6" s="54"/>
      <c r="B6" s="246"/>
      <c r="C6" s="239"/>
      <c r="D6" s="97" t="s">
        <v>136</v>
      </c>
      <c r="E6" s="98" t="s">
        <v>9</v>
      </c>
      <c r="F6" s="98" t="s">
        <v>137</v>
      </c>
      <c r="G6" s="237"/>
      <c r="H6" s="237"/>
      <c r="I6" s="237"/>
      <c r="J6" s="237"/>
      <c r="K6" s="155"/>
      <c r="L6" s="55" t="s">
        <v>136</v>
      </c>
      <c r="M6" s="56" t="s">
        <v>9</v>
      </c>
      <c r="N6" s="56" t="s">
        <v>137</v>
      </c>
      <c r="O6" s="237"/>
      <c r="P6" s="237"/>
      <c r="Q6" s="237"/>
      <c r="R6" s="237"/>
    </row>
    <row r="7" spans="1:18" ht="15" customHeight="1">
      <c r="A7" s="54"/>
      <c r="B7" s="247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Ekamut!#REF!</f>
        <v>#REF!</v>
      </c>
      <c r="D8" s="100" t="e">
        <f>Ekamut!#REF!</f>
        <v>#REF!</v>
      </c>
      <c r="E8" s="100" t="e">
        <f>Ekamut!#REF!</f>
        <v>#REF!</v>
      </c>
      <c r="F8" s="100" t="e">
        <f>Ekamut!#REF!</f>
        <v>#REF!</v>
      </c>
      <c r="G8" s="60">
        <v>171754.1</v>
      </c>
      <c r="H8" s="60">
        <v>76606.1</v>
      </c>
      <c r="I8" s="61">
        <v>0</v>
      </c>
      <c r="J8" s="62">
        <v>0</v>
      </c>
      <c r="K8" s="59" t="e">
        <f>Ekamut!#REF!</f>
        <v>#REF!</v>
      </c>
      <c r="L8" s="59" t="e">
        <f>Ekamut!#REF!</f>
        <v>#REF!</v>
      </c>
      <c r="M8" s="59" t="e">
        <f>Ekamut!#REF!</f>
        <v>#REF!</v>
      </c>
      <c r="N8" s="59" t="e">
        <f>Ekamut!#REF!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75" customHeight="1">
      <c r="A9" s="58">
        <v>2</v>
      </c>
      <c r="B9" s="40" t="s">
        <v>57</v>
      </c>
      <c r="C9" s="100" t="e">
        <f>Ekamut!#REF!</f>
        <v>#REF!</v>
      </c>
      <c r="D9" s="100" t="e">
        <f>Ekamut!#REF!</f>
        <v>#REF!</v>
      </c>
      <c r="E9" s="100" t="e">
        <f>Ekamut!#REF!</f>
        <v>#REF!</v>
      </c>
      <c r="F9" s="100" t="e">
        <f>Ekamut!#REF!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Ekamut!#REF!</f>
        <v>#REF!</v>
      </c>
      <c r="L9" s="59" t="e">
        <f>Ekamut!#REF!</f>
        <v>#REF!</v>
      </c>
      <c r="M9" s="59" t="e">
        <f>Ekamut!#REF!</f>
        <v>#REF!</v>
      </c>
      <c r="N9" s="59" t="e">
        <f>Ekamut!#REF!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75" customHeight="1">
      <c r="A10" s="58">
        <v>3</v>
      </c>
      <c r="B10" s="40" t="s">
        <v>58</v>
      </c>
      <c r="C10" s="100" t="e">
        <f>Ekamut!#REF!</f>
        <v>#REF!</v>
      </c>
      <c r="D10" s="100" t="e">
        <f>Ekamut!#REF!</f>
        <v>#REF!</v>
      </c>
      <c r="E10" s="100" t="e">
        <f>Ekamut!#REF!</f>
        <v>#REF!</v>
      </c>
      <c r="F10" s="100" t="e">
        <f>Ekamut!#REF!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Ekamut!#REF!</f>
        <v>#REF!</v>
      </c>
      <c r="L10" s="59" t="e">
        <f>Ekamut!#REF!</f>
        <v>#REF!</v>
      </c>
      <c r="M10" s="59" t="e">
        <f>Ekamut!#REF!</f>
        <v>#REF!</v>
      </c>
      <c r="N10" s="59" t="e">
        <f>Ekamut!#REF!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75" customHeight="1">
      <c r="A11" s="58">
        <v>4</v>
      </c>
      <c r="B11" s="40" t="s">
        <v>59</v>
      </c>
      <c r="C11" s="100" t="e">
        <f>Ekamut!#REF!</f>
        <v>#REF!</v>
      </c>
      <c r="D11" s="100" t="e">
        <f>Ekamut!#REF!</f>
        <v>#REF!</v>
      </c>
      <c r="E11" s="100" t="e">
        <f>Ekamut!#REF!</f>
        <v>#REF!</v>
      </c>
      <c r="F11" s="100" t="e">
        <f>Ekamut!#REF!</f>
        <v>#REF!</v>
      </c>
      <c r="G11" s="60">
        <v>1305.3</v>
      </c>
      <c r="H11" s="60">
        <v>1243.6</v>
      </c>
      <c r="I11" s="61">
        <v>0</v>
      </c>
      <c r="J11" s="62">
        <v>0</v>
      </c>
      <c r="K11" s="59" t="e">
        <f>Ekamut!#REF!</f>
        <v>#REF!</v>
      </c>
      <c r="L11" s="59" t="e">
        <f>Ekamut!#REF!</f>
        <v>#REF!</v>
      </c>
      <c r="M11" s="59" t="e">
        <f>Ekamut!#REF!</f>
        <v>#REF!</v>
      </c>
      <c r="N11" s="59" t="e">
        <f>Ekamut!#REF!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75" customHeight="1">
      <c r="A12" s="58">
        <v>5</v>
      </c>
      <c r="B12" s="40" t="s">
        <v>60</v>
      </c>
      <c r="C12" s="100" t="e">
        <f>Ekamut!#REF!</f>
        <v>#REF!</v>
      </c>
      <c r="D12" s="100" t="e">
        <f>Ekamut!#REF!</f>
        <v>#REF!</v>
      </c>
      <c r="E12" s="100" t="e">
        <f>Ekamut!#REF!</f>
        <v>#REF!</v>
      </c>
      <c r="F12" s="100" t="e">
        <f>Ekamut!#REF!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Ekamut!#REF!</f>
        <v>#REF!</v>
      </c>
      <c r="L12" s="59" t="e">
        <f>Ekamut!#REF!</f>
        <v>#REF!</v>
      </c>
      <c r="M12" s="59" t="e">
        <f>Ekamut!#REF!</f>
        <v>#REF!</v>
      </c>
      <c r="N12" s="59" t="e">
        <f>Ekamut!#REF!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75" customHeight="1">
      <c r="A13" s="58">
        <v>6</v>
      </c>
      <c r="B13" s="40" t="s">
        <v>61</v>
      </c>
      <c r="C13" s="100" t="e">
        <f>Ekamut!#REF!</f>
        <v>#REF!</v>
      </c>
      <c r="D13" s="100" t="e">
        <f>Ekamut!#REF!</f>
        <v>#REF!</v>
      </c>
      <c r="E13" s="100" t="e">
        <f>Ekamut!#REF!</f>
        <v>#REF!</v>
      </c>
      <c r="F13" s="100" t="e">
        <f>Ekamut!#REF!</f>
        <v>#REF!</v>
      </c>
      <c r="G13" s="60">
        <v>11028.6</v>
      </c>
      <c r="H13" s="60">
        <v>4897.1</v>
      </c>
      <c r="I13" s="61">
        <v>0</v>
      </c>
      <c r="J13" s="62">
        <v>0</v>
      </c>
      <c r="K13" s="59" t="e">
        <f>Ekamut!#REF!</f>
        <v>#REF!</v>
      </c>
      <c r="L13" s="59" t="e">
        <f>Ekamut!#REF!</f>
        <v>#REF!</v>
      </c>
      <c r="M13" s="59" t="e">
        <f>Ekamut!#REF!</f>
        <v>#REF!</v>
      </c>
      <c r="N13" s="59" t="e">
        <f>Ekamut!#REF!</f>
        <v>#REF!</v>
      </c>
      <c r="O13" s="60">
        <v>4838.4</v>
      </c>
      <c r="P13" s="60">
        <v>2683.1</v>
      </c>
      <c r="Q13" s="61">
        <v>0</v>
      </c>
      <c r="R13" s="62">
        <v>0</v>
      </c>
    </row>
    <row r="14" spans="1:18" ht="18.75" customHeight="1">
      <c r="A14" s="58">
        <v>7</v>
      </c>
      <c r="B14" s="40" t="s">
        <v>62</v>
      </c>
      <c r="C14" s="100" t="e">
        <f>Ekamut!#REF!</f>
        <v>#REF!</v>
      </c>
      <c r="D14" s="100" t="e">
        <f>Ekamut!#REF!</f>
        <v>#REF!</v>
      </c>
      <c r="E14" s="100" t="e">
        <f>Ekamut!#REF!</f>
        <v>#REF!</v>
      </c>
      <c r="F14" s="100" t="e">
        <f>Ekamut!#REF!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Ekamut!#REF!</f>
        <v>#REF!</v>
      </c>
      <c r="L14" s="59" t="e">
        <f>Ekamut!#REF!</f>
        <v>#REF!</v>
      </c>
      <c r="M14" s="59" t="e">
        <f>Ekamut!#REF!</f>
        <v>#REF!</v>
      </c>
      <c r="N14" s="59" t="e">
        <f>Ekamut!#REF!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75" customHeight="1">
      <c r="A15" s="58">
        <v>8</v>
      </c>
      <c r="B15" s="40" t="s">
        <v>63</v>
      </c>
      <c r="C15" s="100" t="e">
        <f>Ekamut!#REF!</f>
        <v>#REF!</v>
      </c>
      <c r="D15" s="100" t="e">
        <f>Ekamut!#REF!</f>
        <v>#REF!</v>
      </c>
      <c r="E15" s="100" t="e">
        <f>Ekamut!#REF!</f>
        <v>#REF!</v>
      </c>
      <c r="F15" s="100" t="e">
        <f>Ekamut!#REF!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Ekamut!#REF!</f>
        <v>#REF!</v>
      </c>
      <c r="L15" s="59" t="e">
        <f>Ekamut!#REF!</f>
        <v>#REF!</v>
      </c>
      <c r="M15" s="59" t="e">
        <f>Ekamut!#REF!</f>
        <v>#REF!</v>
      </c>
      <c r="N15" s="59" t="e">
        <f>Ekamut!#REF!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75" customHeight="1">
      <c r="A16" s="58">
        <v>9</v>
      </c>
      <c r="B16" s="40" t="s">
        <v>64</v>
      </c>
      <c r="C16" s="100" t="e">
        <f>Ekamut!#REF!</f>
        <v>#REF!</v>
      </c>
      <c r="D16" s="100" t="e">
        <f>Ekamut!#REF!</f>
        <v>#REF!</v>
      </c>
      <c r="E16" s="100" t="e">
        <f>Ekamut!#REF!</f>
        <v>#REF!</v>
      </c>
      <c r="F16" s="100" t="e">
        <f>Ekamut!#REF!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Ekamut!#REF!</f>
        <v>#REF!</v>
      </c>
      <c r="L16" s="59" t="e">
        <f>Ekamut!#REF!</f>
        <v>#REF!</v>
      </c>
      <c r="M16" s="59" t="e">
        <f>Ekamut!#REF!</f>
        <v>#REF!</v>
      </c>
      <c r="N16" s="59" t="e">
        <f>Ekamut!#REF!</f>
        <v>#REF!</v>
      </c>
      <c r="O16" s="60">
        <v>3787.4</v>
      </c>
      <c r="P16" s="60">
        <v>2088.7</v>
      </c>
      <c r="Q16" s="61">
        <v>0</v>
      </c>
      <c r="R16" s="62">
        <v>0</v>
      </c>
    </row>
    <row r="17" spans="1:18" ht="18.75" customHeight="1">
      <c r="A17" s="58">
        <v>10</v>
      </c>
      <c r="B17" s="40" t="s">
        <v>65</v>
      </c>
      <c r="C17" s="100" t="e">
        <f>Ekamut!#REF!</f>
        <v>#REF!</v>
      </c>
      <c r="D17" s="100" t="e">
        <f>Ekamut!#REF!</f>
        <v>#REF!</v>
      </c>
      <c r="E17" s="100" t="e">
        <f>Ekamut!#REF!</f>
        <v>#REF!</v>
      </c>
      <c r="F17" s="100" t="e">
        <f>Ekamut!#REF!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Ekamut!#REF!</f>
        <v>#REF!</v>
      </c>
      <c r="L17" s="59" t="e">
        <f>Ekamut!#REF!</f>
        <v>#REF!</v>
      </c>
      <c r="M17" s="59" t="e">
        <f>Ekamut!#REF!</f>
        <v>#REF!</v>
      </c>
      <c r="N17" s="59" t="e">
        <f>Ekamut!#REF!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75" customHeight="1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39.8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75" customHeight="1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75" customHeight="1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30857.6</v>
      </c>
      <c r="P20" s="60">
        <v>15696.5</v>
      </c>
      <c r="Q20" s="61">
        <v>0</v>
      </c>
      <c r="R20" s="62">
        <v>0</v>
      </c>
    </row>
    <row r="21" spans="1:18" ht="18.75" customHeight="1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34049.2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75" customHeight="1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75" customHeight="1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75" customHeight="1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75" customHeight="1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</v>
      </c>
      <c r="Q25" s="61">
        <v>0</v>
      </c>
      <c r="R25" s="62">
        <v>0</v>
      </c>
    </row>
    <row r="26" spans="1:18" ht="18.75" customHeight="1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</v>
      </c>
      <c r="Q26" s="61">
        <v>0</v>
      </c>
      <c r="R26" s="62">
        <v>0</v>
      </c>
    </row>
    <row r="27" spans="1:18" ht="18.75" customHeight="1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75" customHeight="1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75" customHeight="1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75" customHeight="1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75" customHeight="1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75" customHeight="1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</v>
      </c>
      <c r="P32" s="60">
        <v>2622.4</v>
      </c>
      <c r="Q32" s="61">
        <v>0</v>
      </c>
      <c r="R32" s="62">
        <v>0</v>
      </c>
    </row>
    <row r="33" spans="1:18" ht="18.75" customHeight="1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17770.1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18" ht="18.75" customHeight="1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5139.4</v>
      </c>
      <c r="Q34" s="61">
        <v>0</v>
      </c>
      <c r="R34" s="62">
        <v>0</v>
      </c>
    </row>
    <row r="35" spans="1:18" ht="18.75" customHeight="1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17822.6</v>
      </c>
      <c r="P35" s="60">
        <v>9205.7</v>
      </c>
      <c r="Q35" s="61">
        <v>214.6</v>
      </c>
      <c r="R35" s="62">
        <v>0</v>
      </c>
    </row>
    <row r="36" spans="1:18" ht="18.75" customHeight="1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</v>
      </c>
      <c r="P36" s="60">
        <v>23.8</v>
      </c>
      <c r="Q36" s="61">
        <v>0</v>
      </c>
      <c r="R36" s="62">
        <v>0</v>
      </c>
    </row>
    <row r="37" spans="1:18" ht="18.75" customHeight="1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18" ht="18.75" customHeight="1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18" ht="18.75" customHeight="1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2442.2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5112.4</v>
      </c>
      <c r="Q39" s="63">
        <v>0</v>
      </c>
      <c r="R39" s="62">
        <v>0</v>
      </c>
    </row>
    <row r="40" spans="1:18" ht="18.75" customHeight="1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18" ht="18.75" customHeight="1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630.3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18" ht="18.75" customHeight="1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809.4000000000001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18" ht="18.75" customHeight="1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</v>
      </c>
      <c r="P43" s="60">
        <f>836.8+78604.5</f>
        <v>79441.3</v>
      </c>
      <c r="Q43" s="63">
        <v>1472.1</v>
      </c>
      <c r="R43" s="62">
        <v>0</v>
      </c>
    </row>
    <row r="44" spans="1:18" ht="18.75" customHeight="1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18" ht="18.75" customHeight="1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18" ht="18.75" customHeight="1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</v>
      </c>
      <c r="Q46" s="60">
        <v>0</v>
      </c>
      <c r="R46" s="60">
        <v>0</v>
      </c>
    </row>
    <row r="47" spans="1:63" s="96" customFormat="1" ht="18.75" customHeight="1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4382.9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75" customHeight="1">
      <c r="A48" s="58">
        <v>41</v>
      </c>
      <c r="B48" s="41" t="s">
        <v>96</v>
      </c>
      <c r="C48" s="100">
        <f>'[1]Ekamut'!O50</f>
        <v>273.6</v>
      </c>
      <c r="D48" s="100">
        <f>'[1]Ekamut'!P50</f>
        <v>22.8</v>
      </c>
      <c r="E48" s="100">
        <f>'[1]Ekamut'!Q50</f>
        <v>0</v>
      </c>
      <c r="F48" s="100">
        <f>'[1]Ekamut'!S50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'[1]Ekamut'!Y50</f>
        <v>410</v>
      </c>
      <c r="L48" s="59">
        <f>'[1]Ekamut'!Z50</f>
        <v>34.166666666666664</v>
      </c>
      <c r="M48" s="59">
        <f>'[1]Ekamut'!AA50</f>
        <v>0</v>
      </c>
      <c r="N48" s="59">
        <f>'[1]Ekamut'!AC50</f>
        <v>0</v>
      </c>
      <c r="O48" s="60">
        <v>981</v>
      </c>
      <c r="P48" s="60">
        <v>688.3</v>
      </c>
      <c r="Q48" s="60">
        <v>273.4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75" customHeight="1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</v>
      </c>
      <c r="R49" s="60">
        <v>0</v>
      </c>
    </row>
    <row r="50" spans="1:18" ht="18.75" customHeight="1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</v>
      </c>
      <c r="P50" s="60">
        <v>1442.6</v>
      </c>
      <c r="Q50" s="60">
        <v>45</v>
      </c>
      <c r="R50" s="60">
        <v>0</v>
      </c>
    </row>
    <row r="51" spans="1:18" ht="18.75" customHeight="1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75" customHeight="1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75" customHeight="1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75" customHeight="1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562.3</v>
      </c>
      <c r="P54" s="60">
        <v>340.7</v>
      </c>
      <c r="Q54" s="63">
        <v>56</v>
      </c>
      <c r="R54" s="62">
        <v>0</v>
      </c>
    </row>
    <row r="55" spans="1:18" ht="18.75" customHeight="1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75" customHeight="1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75" customHeight="1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'[1]Ekamut'!Q59</f>
        <v>0</v>
      </c>
      <c r="F57" s="100">
        <f>'[1]Ekamut'!S59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'[1]Ekamut'!Y59</f>
        <v>5800</v>
      </c>
      <c r="L57" s="59">
        <f>'[1]Ekamut'!Z59</f>
        <v>483.3333333333333</v>
      </c>
      <c r="M57" s="59">
        <f>'[1]Ekamut'!AA59</f>
        <v>0</v>
      </c>
      <c r="N57" s="59">
        <f>'[1]Ekamut'!AC59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75" customHeight="1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68.6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</v>
      </c>
      <c r="Q58" s="63">
        <v>0</v>
      </c>
      <c r="R58" s="62">
        <v>0</v>
      </c>
    </row>
    <row r="59" spans="1:18" ht="18.75" customHeight="1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75" customHeight="1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75" customHeight="1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75" customHeight="1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</v>
      </c>
      <c r="I62" s="63">
        <v>256.4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4758.4</v>
      </c>
      <c r="P62" s="60">
        <v>4537.6</v>
      </c>
      <c r="Q62" s="63">
        <v>149</v>
      </c>
      <c r="R62" s="62">
        <v>0</v>
      </c>
    </row>
    <row r="63" spans="1:18" ht="18.75" customHeight="1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75" customHeight="1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18" ht="18.75" customHeight="1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18" ht="18.75" customHeight="1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18" ht="18.75" customHeight="1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4439.9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9600.8</v>
      </c>
      <c r="P67" s="60">
        <f>2+11835.2</f>
        <v>11837.2</v>
      </c>
      <c r="Q67" s="63">
        <v>0</v>
      </c>
      <c r="R67" s="62">
        <v>0</v>
      </c>
    </row>
    <row r="68" spans="1:63" ht="18.75" customHeight="1">
      <c r="A68" s="58">
        <v>61</v>
      </c>
      <c r="B68" s="45" t="s">
        <v>116</v>
      </c>
      <c r="C68" s="59">
        <f>'[1]Ekamut'!O70</f>
        <v>1854.4</v>
      </c>
      <c r="D68" s="59">
        <f>'[1]Ekamut'!P70</f>
        <v>154.53333333333333</v>
      </c>
      <c r="E68" s="59">
        <f>'[1]Ekamut'!Q70</f>
        <v>0</v>
      </c>
      <c r="F68" s="59">
        <f>'[1]Ekamut'!S70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'[1]Ekamut'!Y70</f>
        <v>2350</v>
      </c>
      <c r="L68" s="59">
        <f>'[1]Ekamut'!Z70</f>
        <v>195.83333333333334</v>
      </c>
      <c r="M68" s="59">
        <f>'[1]Ekamut'!AA70</f>
        <v>0</v>
      </c>
      <c r="N68" s="59">
        <f>'[1]Ekamut'!AC70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18" ht="18.75" customHeight="1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18" ht="18.75" customHeight="1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2175.2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1035.6</v>
      </c>
      <c r="Q70" s="63">
        <v>130.1</v>
      </c>
      <c r="R70" s="62">
        <v>0</v>
      </c>
    </row>
    <row r="71" spans="1:18" ht="18.75" customHeight="1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18" ht="18.75" customHeight="1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18" ht="18.75" customHeight="1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2301.2</v>
      </c>
      <c r="P73" s="60">
        <v>1253</v>
      </c>
      <c r="Q73" s="63">
        <v>0</v>
      </c>
      <c r="R73" s="62">
        <v>0</v>
      </c>
    </row>
    <row r="74" spans="1:18" ht="18.75" customHeight="1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8301.3</v>
      </c>
      <c r="P74" s="60">
        <v>4955.6</v>
      </c>
      <c r="Q74" s="63">
        <v>63.5</v>
      </c>
      <c r="R74" s="62">
        <v>0</v>
      </c>
    </row>
    <row r="75" spans="1:18" ht="18.75" customHeight="1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18" ht="18.75" customHeight="1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18" ht="18.75" customHeight="1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18" ht="18.75" customHeight="1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18" ht="18.75" customHeight="1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18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Ekamut!#REF!</f>
        <v>#REF!</v>
      </c>
      <c r="G80" s="66">
        <f aca="true" t="shared" si="0" ref="G80:M80">SUM(G8:G79)</f>
        <v>525792.8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Ekamut!#REF!</f>
        <v>#REF!</v>
      </c>
      <c r="O80" s="66">
        <f>SUM(O8:O79)</f>
        <v>720458.0000000001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2:18" ht="15.7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2:17" ht="15.75">
      <c r="B82" s="93"/>
      <c r="H82" s="68"/>
      <c r="I82" s="68"/>
      <c r="P82" s="68"/>
      <c r="Q82" s="68"/>
    </row>
    <row r="83" ht="15.75">
      <c r="B83" s="93"/>
    </row>
    <row r="84" ht="15">
      <c r="B84" s="94"/>
    </row>
    <row r="85" spans="1:12" ht="15">
      <c r="A85" s="69"/>
      <c r="B85" s="95"/>
      <c r="K85" s="68"/>
      <c r="L85" s="68"/>
    </row>
  </sheetData>
  <sheetProtection/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77">
      <selection activeCell="A1" sqref="A1:D81"/>
    </sheetView>
  </sheetViews>
  <sheetFormatPr defaultColWidth="8.796875" defaultRowHeight="15"/>
  <cols>
    <col min="1" max="1" width="5.19921875" style="1" customWidth="1"/>
    <col min="2" max="2" width="20.5" style="34" customWidth="1"/>
    <col min="3" max="3" width="17.09765625" style="1" customWidth="1"/>
    <col min="4" max="4" width="52.69921875" style="1" customWidth="1"/>
    <col min="5" max="5" width="7.19921875" style="1" customWidth="1"/>
    <col min="6" max="6" width="10.09765625" style="1" customWidth="1"/>
    <col min="7" max="16384" width="9" style="1" customWidth="1"/>
  </cols>
  <sheetData>
    <row r="1" spans="1:4" ht="57.75" customHeight="1">
      <c r="A1" s="254" t="s">
        <v>149</v>
      </c>
      <c r="B1" s="254"/>
      <c r="C1" s="254"/>
      <c r="D1" s="254"/>
    </row>
    <row r="2" spans="1:4" s="9" customFormat="1" ht="12.75" customHeight="1">
      <c r="A2" s="258" t="s">
        <v>6</v>
      </c>
      <c r="B2" s="255" t="s">
        <v>10</v>
      </c>
      <c r="C2" s="255" t="s">
        <v>147</v>
      </c>
      <c r="D2" s="255" t="s">
        <v>148</v>
      </c>
    </row>
    <row r="3" spans="1:4" s="9" customFormat="1" ht="12.75" customHeight="1">
      <c r="A3" s="259"/>
      <c r="B3" s="256"/>
      <c r="C3" s="256"/>
      <c r="D3" s="256"/>
    </row>
    <row r="4" spans="1:4" s="9" customFormat="1" ht="12.75" customHeight="1">
      <c r="A4" s="259"/>
      <c r="B4" s="256"/>
      <c r="C4" s="256"/>
      <c r="D4" s="256"/>
    </row>
    <row r="5" spans="1:4" s="10" customFormat="1" ht="12.75" customHeight="1">
      <c r="A5" s="259"/>
      <c r="B5" s="256"/>
      <c r="C5" s="256"/>
      <c r="D5" s="256"/>
    </row>
    <row r="6" spans="1:4" s="27" customFormat="1" ht="27.75" customHeight="1">
      <c r="A6" s="260"/>
      <c r="B6" s="257"/>
      <c r="C6" s="257"/>
      <c r="D6" s="257"/>
    </row>
    <row r="7" spans="1:4" s="31" customFormat="1" ht="15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4.7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2.7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5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2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25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5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4" s="14" customFormat="1" ht="63.75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4" s="14" customFormat="1" ht="45.7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4" s="14" customFormat="1" ht="42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4.7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1.7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6.7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2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5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4.7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2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2.75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2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5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25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5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2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5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2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5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4.7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0.7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7.7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6.75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2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8.7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5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5.7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4.7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4" s="17" customFormat="1" ht="27" customHeight="1">
      <c r="A80" s="261" t="s">
        <v>44</v>
      </c>
      <c r="B80" s="262"/>
      <c r="C80" s="81">
        <f>SUM(C8:C79)</f>
        <v>1506913.0000000005</v>
      </c>
      <c r="D80" s="77"/>
    </row>
    <row r="81" ht="17.25">
      <c r="C81" s="52"/>
    </row>
  </sheetData>
  <sheetProtection/>
  <protectedRanges>
    <protectedRange sqref="C8:C78" name="Range1_1_1_1_1"/>
    <protectedRange sqref="C79" name="Range1_1_1_1_4_1"/>
  </protectedRanges>
  <mergeCells count="6">
    <mergeCell ref="A1:D1"/>
    <mergeCell ref="D2:D6"/>
    <mergeCell ref="A2:A6"/>
    <mergeCell ref="B2:B6"/>
    <mergeCell ref="C2:C6"/>
    <mergeCell ref="A80:B80"/>
  </mergeCells>
  <printOptions/>
  <pageMargins left="0.25" right="0.22" top="0.32" bottom="0.22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37">
      <selection activeCell="A1" sqref="A1:G77"/>
    </sheetView>
  </sheetViews>
  <sheetFormatPr defaultColWidth="8.796875" defaultRowHeight="15"/>
  <cols>
    <col min="1" max="1" width="4.3984375" style="1" customWidth="1"/>
    <col min="2" max="2" width="24.59765625" style="22" customWidth="1"/>
    <col min="3" max="3" width="13.5" style="1" customWidth="1"/>
    <col min="4" max="4" width="14.19921875" style="1" customWidth="1"/>
    <col min="5" max="5" width="13.09765625" style="1" customWidth="1"/>
    <col min="6" max="6" width="12.69921875" style="1" customWidth="1"/>
    <col min="7" max="7" width="12.8984375" style="1" customWidth="1"/>
    <col min="8" max="16384" width="9" style="1" customWidth="1"/>
  </cols>
  <sheetData>
    <row r="1" spans="1:7" ht="27.75" customHeight="1">
      <c r="A1" s="265" t="s">
        <v>230</v>
      </c>
      <c r="B1" s="265"/>
      <c r="C1" s="265"/>
      <c r="D1" s="265"/>
      <c r="E1" s="265"/>
      <c r="F1" s="265"/>
      <c r="G1" s="265"/>
    </row>
    <row r="2" spans="1:7" ht="34.5" customHeight="1">
      <c r="A2" s="266"/>
      <c r="B2" s="266"/>
      <c r="C2" s="266"/>
      <c r="D2" s="266"/>
      <c r="E2" s="266"/>
      <c r="F2" s="266"/>
      <c r="G2" s="266"/>
    </row>
    <row r="3" spans="1:7" ht="105" customHeight="1">
      <c r="A3" s="263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" customHeight="1">
      <c r="A4" s="264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</v>
      </c>
      <c r="E6" s="76">
        <v>21843.2</v>
      </c>
      <c r="F6" s="83">
        <f aca="true" t="shared" si="0" ref="F6:F69">D6-C6</f>
        <v>-2000.099999999995</v>
      </c>
      <c r="G6" s="83">
        <f aca="true" t="shared" si="1" ref="G6:G69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</v>
      </c>
      <c r="E7" s="76">
        <v>4060.9</v>
      </c>
      <c r="F7" s="83">
        <f t="shared" si="0"/>
        <v>753.6070000000004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4595.9</v>
      </c>
      <c r="E8" s="76">
        <v>4595.9</v>
      </c>
      <c r="F8" s="83">
        <f t="shared" si="0"/>
        <v>4595.9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</v>
      </c>
      <c r="D10" s="76">
        <v>21301.1</v>
      </c>
      <c r="E10" s="76">
        <v>21301.1</v>
      </c>
      <c r="F10" s="83">
        <f t="shared" si="0"/>
        <v>446.1999999999971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328.7999999999993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5300.001000000004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</v>
      </c>
      <c r="E19" s="76">
        <v>6485.599999999999</v>
      </c>
      <c r="F19" s="83">
        <f t="shared" si="0"/>
        <v>-557.2000000000007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8840.3</v>
      </c>
      <c r="D20" s="76">
        <v>8423.099999999999</v>
      </c>
      <c r="E20" s="76">
        <v>8423.099999999999</v>
      </c>
      <c r="F20" s="83">
        <f t="shared" si="0"/>
        <v>-417.2000000000007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9710.3</v>
      </c>
      <c r="E21" s="76">
        <v>9710.3</v>
      </c>
      <c r="F21" s="83">
        <f t="shared" si="0"/>
        <v>9710.3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7121.700000000001</v>
      </c>
      <c r="D22" s="76">
        <v>7620.900000000001</v>
      </c>
      <c r="E22" s="76">
        <v>7220.900000000001</v>
      </c>
      <c r="F22" s="83">
        <f t="shared" si="0"/>
        <v>499.1999999999998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</v>
      </c>
      <c r="E30" s="76">
        <v>23297.100000000002</v>
      </c>
      <c r="F30" s="83">
        <f t="shared" si="0"/>
        <v>23474.148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66017.64799999999</v>
      </c>
      <c r="E32" s="76">
        <v>66017.6</v>
      </c>
      <c r="F32" s="83">
        <f t="shared" si="0"/>
        <v>66017.64799999999</v>
      </c>
      <c r="G32" s="83">
        <f t="shared" si="1"/>
        <v>0.04799999998067506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</v>
      </c>
      <c r="E33" s="76">
        <v>9134.7</v>
      </c>
      <c r="F33" s="83">
        <f t="shared" si="0"/>
        <v>9579.900000000001</v>
      </c>
      <c r="G33" s="83">
        <f t="shared" si="1"/>
        <v>445.2000000000007</v>
      </c>
    </row>
    <row r="34" spans="1:7" s="15" customFormat="1" ht="20.25" customHeight="1">
      <c r="A34" s="21">
        <v>30</v>
      </c>
      <c r="B34" s="72" t="s">
        <v>85</v>
      </c>
      <c r="C34" s="12">
        <v>41460.4</v>
      </c>
      <c r="D34" s="76">
        <v>35322.4</v>
      </c>
      <c r="E34" s="76">
        <v>38720.4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984.1000000000004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779.4000000000001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5326.100000000006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-657.8000000000011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</v>
      </c>
      <c r="D43" s="76">
        <v>632.8</v>
      </c>
      <c r="E43" s="76">
        <v>632.8</v>
      </c>
      <c r="F43" s="83">
        <f t="shared" si="0"/>
        <v>59.09999999999991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855.9000000000001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1216.6</v>
      </c>
      <c r="D47" s="76">
        <v>1213.9</v>
      </c>
      <c r="E47" s="76">
        <v>1213.9</v>
      </c>
      <c r="F47" s="83">
        <f t="shared" si="0"/>
        <v>-2.699999999999818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5654.700000000001</v>
      </c>
      <c r="E48" s="76">
        <v>5564.6</v>
      </c>
      <c r="F48" s="83">
        <f t="shared" si="0"/>
        <v>-788.2999999999993</v>
      </c>
      <c r="G48" s="83">
        <f t="shared" si="1"/>
        <v>90.10000000000036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69684.4</v>
      </c>
      <c r="E54" s="76">
        <v>64464.4</v>
      </c>
      <c r="F54" s="83">
        <f t="shared" si="0"/>
        <v>69684.4</v>
      </c>
      <c r="G54" s="83">
        <f t="shared" si="1"/>
        <v>5219.999999999993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-837.3000000000002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</v>
      </c>
      <c r="D56" s="76">
        <v>4282.6</v>
      </c>
      <c r="E56" s="76">
        <v>4482.6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4182.15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-35.19999999999982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-132.9000000000001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44193.6</v>
      </c>
      <c r="E64" s="76">
        <v>33693.6</v>
      </c>
      <c r="F64" s="83">
        <f t="shared" si="0"/>
        <v>44193.6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637.8000000000002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aca="true" t="shared" si="2" ref="F70:F76">D70-C70</f>
        <v>3665</v>
      </c>
      <c r="G70" s="83">
        <f aca="true" t="shared" si="3" ref="G70:G76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sheetProtection/>
  <mergeCells count="2">
    <mergeCell ref="A3:A4"/>
    <mergeCell ref="A1:G2"/>
  </mergeCells>
  <printOptions/>
  <pageMargins left="0.28" right="0.23" top="0.32" bottom="0.3" header="0.23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3"/>
  <sheetViews>
    <sheetView zoomScalePageLayoutView="0" workbookViewId="0" topLeftCell="A13">
      <selection activeCell="A13" sqref="A1:IV16384"/>
    </sheetView>
  </sheetViews>
  <sheetFormatPr defaultColWidth="8.796875" defaultRowHeight="15"/>
  <cols>
    <col min="1" max="1" width="4.3984375" style="1" customWidth="1"/>
    <col min="2" max="2" width="20.5" style="22" customWidth="1"/>
    <col min="3" max="4" width="10.59765625" style="1" customWidth="1"/>
    <col min="5" max="5" width="12" style="1" customWidth="1"/>
    <col min="6" max="6" width="13.19921875" style="1" hidden="1" customWidth="1"/>
    <col min="7" max="7" width="14.09765625" style="34" hidden="1" customWidth="1"/>
    <col min="8" max="8" width="13.8984375" style="1" hidden="1" customWidth="1"/>
    <col min="9" max="9" width="11.69921875" style="1" hidden="1" customWidth="1"/>
    <col min="10" max="10" width="9.5" style="1" hidden="1" customWidth="1"/>
    <col min="11" max="11" width="13.59765625" style="1" hidden="1" customWidth="1"/>
    <col min="12" max="12" width="12" style="1" hidden="1" customWidth="1"/>
    <col min="13" max="13" width="12.69921875" style="1" hidden="1" customWidth="1"/>
    <col min="14" max="14" width="12.8984375" style="1" hidden="1" customWidth="1"/>
    <col min="15" max="15" width="9.5" style="1" hidden="1" customWidth="1"/>
    <col min="16" max="17" width="12.8984375" style="1" hidden="1" customWidth="1"/>
    <col min="18" max="19" width="13" style="1" hidden="1" customWidth="1"/>
    <col min="20" max="20" width="8.8984375" style="1" hidden="1" customWidth="1"/>
    <col min="21" max="22" width="12.5" style="1" hidden="1" customWidth="1"/>
    <col min="23" max="24" width="11.69921875" style="1" hidden="1" customWidth="1"/>
    <col min="25" max="25" width="11.8984375" style="1" hidden="1" customWidth="1"/>
    <col min="26" max="28" width="12.09765625" style="1" hidden="1" customWidth="1"/>
    <col min="29" max="29" width="10.19921875" style="1" hidden="1" customWidth="1"/>
    <col min="30" max="30" width="11.5" style="1" hidden="1" customWidth="1"/>
    <col min="31" max="32" width="11.59765625" style="1" hidden="1" customWidth="1"/>
    <col min="33" max="35" width="10.8984375" style="1" hidden="1" customWidth="1"/>
    <col min="36" max="37" width="11.59765625" style="1" hidden="1" customWidth="1"/>
    <col min="38" max="38" width="9.69921875" style="1" hidden="1" customWidth="1"/>
    <col min="39" max="39" width="11.3984375" style="1" hidden="1" customWidth="1"/>
    <col min="40" max="40" width="10.69921875" style="1" hidden="1" customWidth="1"/>
    <col min="41" max="43" width="10.3984375" style="1" hidden="1" customWidth="1"/>
    <col min="44" max="44" width="10.69921875" style="1" hidden="1" customWidth="1"/>
    <col min="45" max="45" width="9.59765625" style="1" hidden="1" customWidth="1"/>
    <col min="46" max="47" width="8.19921875" style="1" hidden="1" customWidth="1"/>
    <col min="48" max="48" width="7.19921875" style="1" hidden="1" customWidth="1"/>
    <col min="49" max="50" width="9" style="1" hidden="1" customWidth="1"/>
    <col min="51" max="51" width="7.8984375" style="1" hidden="1" customWidth="1"/>
    <col min="52" max="52" width="14.09765625" style="1" hidden="1" customWidth="1"/>
    <col min="53" max="53" width="13" style="1" hidden="1" customWidth="1"/>
    <col min="54" max="54" width="12.59765625" style="1" hidden="1" customWidth="1"/>
    <col min="55" max="57" width="8.19921875" style="1" hidden="1" customWidth="1"/>
    <col min="58" max="59" width="9.8984375" style="1" hidden="1" customWidth="1"/>
    <col min="60" max="60" width="9.19921875" style="1" hidden="1" customWidth="1"/>
    <col min="61" max="62" width="8" style="1" hidden="1" customWidth="1"/>
    <col min="63" max="63" width="7.19921875" style="1" hidden="1" customWidth="1"/>
    <col min="64" max="65" width="8.09765625" style="1" hidden="1" customWidth="1"/>
    <col min="66" max="66" width="6.5" style="1" hidden="1" customWidth="1"/>
    <col min="67" max="73" width="10.69921875" style="1" hidden="1" customWidth="1"/>
    <col min="74" max="74" width="9.59765625" style="1" hidden="1" customWidth="1"/>
    <col min="75" max="75" width="9.69921875" style="1" hidden="1" customWidth="1"/>
    <col min="76" max="76" width="9.19921875" style="1" hidden="1" customWidth="1"/>
    <col min="77" max="77" width="10.3984375" style="1" hidden="1" customWidth="1"/>
    <col min="78" max="78" width="9.3984375" style="1" hidden="1" customWidth="1"/>
    <col min="79" max="79" width="10.09765625" style="1" hidden="1" customWidth="1"/>
    <col min="80" max="80" width="8.8984375" style="1" hidden="1" customWidth="1"/>
    <col min="81" max="82" width="11.3984375" style="1" hidden="1" customWidth="1"/>
    <col min="83" max="83" width="9.3984375" style="1" hidden="1" customWidth="1"/>
    <col min="84" max="85" width="8.09765625" style="1" hidden="1" customWidth="1"/>
    <col min="86" max="86" width="7.8984375" style="1" hidden="1" customWidth="1"/>
    <col min="87" max="88" width="9.8984375" style="1" hidden="1" customWidth="1"/>
    <col min="89" max="89" width="10.59765625" style="1" hidden="1" customWidth="1"/>
    <col min="90" max="91" width="9.3984375" style="1" hidden="1" customWidth="1"/>
    <col min="92" max="92" width="8.3984375" style="1" hidden="1" customWidth="1"/>
    <col min="93" max="94" width="11.69921875" style="1" hidden="1" customWidth="1"/>
    <col min="95" max="95" width="10.69921875" style="1" hidden="1" customWidth="1"/>
    <col min="96" max="97" width="11" style="1" hidden="1" customWidth="1"/>
    <col min="98" max="98" width="13.09765625" style="1" hidden="1" customWidth="1"/>
    <col min="99" max="100" width="9.89843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69921875" style="1" hidden="1" customWidth="1"/>
    <col min="108" max="109" width="9.8984375" style="1" hidden="1" customWidth="1"/>
    <col min="110" max="110" width="9.19921875" style="1" hidden="1" customWidth="1"/>
    <col min="111" max="111" width="9.8984375" style="1" hidden="1" customWidth="1"/>
    <col min="112" max="113" width="13.09765625" style="1" customWidth="1"/>
    <col min="114" max="114" width="14.59765625" style="1" customWidth="1"/>
    <col min="115" max="116" width="8.3984375" style="1" hidden="1" customWidth="1"/>
    <col min="117" max="117" width="7.5" style="1" hidden="1" customWidth="1"/>
    <col min="118" max="118" width="10.3984375" style="1" hidden="1" customWidth="1"/>
    <col min="119" max="119" width="11.09765625" style="1" hidden="1" customWidth="1"/>
    <col min="120" max="120" width="7.69921875" style="1" hidden="1" customWidth="1"/>
    <col min="121" max="122" width="8" style="1" hidden="1" customWidth="1"/>
    <col min="123" max="123" width="7.3984375" style="1" hidden="1" customWidth="1"/>
    <col min="124" max="125" width="8.59765625" style="1" hidden="1" customWidth="1"/>
    <col min="126" max="126" width="10.8984375" style="1" hidden="1" customWidth="1"/>
    <col min="127" max="128" width="8.09765625" style="1" hidden="1" customWidth="1"/>
    <col min="129" max="129" width="7.5" style="1" hidden="1" customWidth="1"/>
    <col min="130" max="130" width="11.8984375" style="1" hidden="1" customWidth="1"/>
    <col min="131" max="131" width="11" style="1" hidden="1" customWidth="1"/>
    <col min="132" max="132" width="13.3984375" style="1" hidden="1" customWidth="1"/>
    <col min="133" max="133" width="6.8984375" style="1" hidden="1" customWidth="1"/>
    <col min="134" max="134" width="14" style="1" customWidth="1"/>
    <col min="135" max="135" width="10.69921875" style="1" customWidth="1"/>
    <col min="136" max="136" width="11.8984375" style="1" customWidth="1"/>
    <col min="137" max="138" width="7.19921875" style="1" customWidth="1"/>
    <col min="139" max="139" width="10.09765625" style="1" customWidth="1"/>
    <col min="140" max="16384" width="9" style="1" customWidth="1"/>
  </cols>
  <sheetData>
    <row r="1" spans="3:133" ht="27.75" customHeight="1">
      <c r="C1" s="267" t="s">
        <v>11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3:48" ht="34.5" customHeight="1">
      <c r="C2" s="268" t="s">
        <v>143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R2" s="5"/>
      <c r="S2" s="5"/>
      <c r="U2" s="269"/>
      <c r="V2" s="269"/>
      <c r="W2" s="269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3:48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268" t="s">
        <v>12</v>
      </c>
      <c r="N3" s="268"/>
      <c r="O3" s="268"/>
      <c r="P3" s="268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270" t="s">
        <v>6</v>
      </c>
      <c r="B4" s="270" t="s">
        <v>10</v>
      </c>
      <c r="C4" s="273" t="s">
        <v>4</v>
      </c>
      <c r="D4" s="87"/>
      <c r="E4" s="273" t="s">
        <v>5</v>
      </c>
      <c r="F4" s="276" t="s">
        <v>13</v>
      </c>
      <c r="G4" s="277"/>
      <c r="H4" s="277"/>
      <c r="I4" s="277"/>
      <c r="J4" s="278"/>
      <c r="K4" s="285" t="s">
        <v>45</v>
      </c>
      <c r="L4" s="286"/>
      <c r="M4" s="286"/>
      <c r="N4" s="286"/>
      <c r="O4" s="287"/>
      <c r="P4" s="294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6"/>
      <c r="DG4" s="297" t="s">
        <v>14</v>
      </c>
      <c r="DH4" s="298" t="s">
        <v>15</v>
      </c>
      <c r="DI4" s="299"/>
      <c r="DJ4" s="300"/>
      <c r="DK4" s="307" t="s">
        <v>3</v>
      </c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8" t="s">
        <v>16</v>
      </c>
      <c r="ED4" s="311" t="s">
        <v>17</v>
      </c>
      <c r="EE4" s="312"/>
      <c r="EF4" s="313"/>
    </row>
    <row r="5" spans="1:136" s="9" customFormat="1" ht="15" customHeight="1">
      <c r="A5" s="271"/>
      <c r="B5" s="271"/>
      <c r="C5" s="274"/>
      <c r="D5" s="88"/>
      <c r="E5" s="274"/>
      <c r="F5" s="279"/>
      <c r="G5" s="280"/>
      <c r="H5" s="280"/>
      <c r="I5" s="280"/>
      <c r="J5" s="281"/>
      <c r="K5" s="288"/>
      <c r="L5" s="289"/>
      <c r="M5" s="289"/>
      <c r="N5" s="289"/>
      <c r="O5" s="290"/>
      <c r="P5" s="320" t="s">
        <v>7</v>
      </c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2"/>
      <c r="AW5" s="323" t="s">
        <v>2</v>
      </c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4" t="s">
        <v>8</v>
      </c>
      <c r="BM5" s="325"/>
      <c r="BN5" s="325"/>
      <c r="BO5" s="328" t="s">
        <v>18</v>
      </c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30"/>
      <c r="CF5" s="331" t="s">
        <v>0</v>
      </c>
      <c r="CG5" s="332"/>
      <c r="CH5" s="332"/>
      <c r="CI5" s="332"/>
      <c r="CJ5" s="332"/>
      <c r="CK5" s="332"/>
      <c r="CL5" s="332"/>
      <c r="CM5" s="332"/>
      <c r="CN5" s="333"/>
      <c r="CO5" s="328" t="s">
        <v>1</v>
      </c>
      <c r="CP5" s="329"/>
      <c r="CQ5" s="329"/>
      <c r="CR5" s="329"/>
      <c r="CS5" s="329"/>
      <c r="CT5" s="329"/>
      <c r="CU5" s="329"/>
      <c r="CV5" s="329"/>
      <c r="CW5" s="329"/>
      <c r="CX5" s="323" t="s">
        <v>19</v>
      </c>
      <c r="CY5" s="323"/>
      <c r="CZ5" s="323"/>
      <c r="DA5" s="324" t="s">
        <v>20</v>
      </c>
      <c r="DB5" s="325"/>
      <c r="DC5" s="334"/>
      <c r="DD5" s="324" t="s">
        <v>21</v>
      </c>
      <c r="DE5" s="325"/>
      <c r="DF5" s="334"/>
      <c r="DG5" s="297"/>
      <c r="DH5" s="301"/>
      <c r="DI5" s="302"/>
      <c r="DJ5" s="303"/>
      <c r="DK5" s="336"/>
      <c r="DL5" s="336"/>
      <c r="DM5" s="337"/>
      <c r="DN5" s="337"/>
      <c r="DO5" s="337"/>
      <c r="DP5" s="337"/>
      <c r="DQ5" s="324" t="s">
        <v>22</v>
      </c>
      <c r="DR5" s="325"/>
      <c r="DS5" s="334"/>
      <c r="DT5" s="341"/>
      <c r="DU5" s="342"/>
      <c r="DV5" s="342"/>
      <c r="DW5" s="342"/>
      <c r="DX5" s="342"/>
      <c r="DY5" s="342"/>
      <c r="DZ5" s="342"/>
      <c r="EA5" s="342"/>
      <c r="EB5" s="342"/>
      <c r="EC5" s="309"/>
      <c r="ED5" s="314"/>
      <c r="EE5" s="315"/>
      <c r="EF5" s="316"/>
    </row>
    <row r="6" spans="1:136" s="9" customFormat="1" ht="119.25" customHeight="1">
      <c r="A6" s="271"/>
      <c r="B6" s="271"/>
      <c r="C6" s="274"/>
      <c r="D6" s="88"/>
      <c r="E6" s="274"/>
      <c r="F6" s="282"/>
      <c r="G6" s="283"/>
      <c r="H6" s="283"/>
      <c r="I6" s="283"/>
      <c r="J6" s="284"/>
      <c r="K6" s="291"/>
      <c r="L6" s="292"/>
      <c r="M6" s="292"/>
      <c r="N6" s="292"/>
      <c r="O6" s="293"/>
      <c r="P6" s="343" t="s">
        <v>23</v>
      </c>
      <c r="Q6" s="344"/>
      <c r="R6" s="344"/>
      <c r="S6" s="344"/>
      <c r="T6" s="345"/>
      <c r="U6" s="346" t="s">
        <v>24</v>
      </c>
      <c r="V6" s="347"/>
      <c r="W6" s="347"/>
      <c r="X6" s="347"/>
      <c r="Y6" s="348"/>
      <c r="Z6" s="346" t="s">
        <v>25</v>
      </c>
      <c r="AA6" s="347"/>
      <c r="AB6" s="347"/>
      <c r="AC6" s="347"/>
      <c r="AD6" s="348"/>
      <c r="AE6" s="346" t="s">
        <v>26</v>
      </c>
      <c r="AF6" s="347"/>
      <c r="AG6" s="347"/>
      <c r="AH6" s="347"/>
      <c r="AI6" s="348"/>
      <c r="AJ6" s="346" t="s">
        <v>27</v>
      </c>
      <c r="AK6" s="347"/>
      <c r="AL6" s="347"/>
      <c r="AM6" s="347"/>
      <c r="AN6" s="348"/>
      <c r="AO6" s="346" t="s">
        <v>28</v>
      </c>
      <c r="AP6" s="347"/>
      <c r="AQ6" s="347"/>
      <c r="AR6" s="347"/>
      <c r="AS6" s="348"/>
      <c r="AT6" s="349" t="s">
        <v>29</v>
      </c>
      <c r="AU6" s="349"/>
      <c r="AV6" s="349"/>
      <c r="AW6" s="350" t="s">
        <v>30</v>
      </c>
      <c r="AX6" s="351"/>
      <c r="AY6" s="351"/>
      <c r="AZ6" s="350" t="s">
        <v>31</v>
      </c>
      <c r="BA6" s="351"/>
      <c r="BB6" s="352"/>
      <c r="BC6" s="353" t="s">
        <v>32</v>
      </c>
      <c r="BD6" s="354"/>
      <c r="BE6" s="355"/>
      <c r="BF6" s="353" t="s">
        <v>33</v>
      </c>
      <c r="BG6" s="354"/>
      <c r="BH6" s="354"/>
      <c r="BI6" s="356" t="s">
        <v>34</v>
      </c>
      <c r="BJ6" s="357"/>
      <c r="BK6" s="357"/>
      <c r="BL6" s="326"/>
      <c r="BM6" s="327"/>
      <c r="BN6" s="327"/>
      <c r="BO6" s="358" t="s">
        <v>35</v>
      </c>
      <c r="BP6" s="359"/>
      <c r="BQ6" s="359"/>
      <c r="BR6" s="359"/>
      <c r="BS6" s="360"/>
      <c r="BT6" s="340" t="s">
        <v>36</v>
      </c>
      <c r="BU6" s="340"/>
      <c r="BV6" s="340"/>
      <c r="BW6" s="340" t="s">
        <v>37</v>
      </c>
      <c r="BX6" s="340"/>
      <c r="BY6" s="340"/>
      <c r="BZ6" s="340" t="s">
        <v>38</v>
      </c>
      <c r="CA6" s="340"/>
      <c r="CB6" s="340"/>
      <c r="CC6" s="340" t="s">
        <v>39</v>
      </c>
      <c r="CD6" s="340"/>
      <c r="CE6" s="340"/>
      <c r="CF6" s="340" t="s">
        <v>46</v>
      </c>
      <c r="CG6" s="340"/>
      <c r="CH6" s="340"/>
      <c r="CI6" s="331" t="s">
        <v>47</v>
      </c>
      <c r="CJ6" s="332"/>
      <c r="CK6" s="332"/>
      <c r="CL6" s="340" t="s">
        <v>40</v>
      </c>
      <c r="CM6" s="340"/>
      <c r="CN6" s="340"/>
      <c r="CO6" s="338" t="s">
        <v>41</v>
      </c>
      <c r="CP6" s="339"/>
      <c r="CQ6" s="332"/>
      <c r="CR6" s="340" t="s">
        <v>42</v>
      </c>
      <c r="CS6" s="340"/>
      <c r="CT6" s="340"/>
      <c r="CU6" s="331" t="s">
        <v>48</v>
      </c>
      <c r="CV6" s="332"/>
      <c r="CW6" s="332"/>
      <c r="CX6" s="323"/>
      <c r="CY6" s="323"/>
      <c r="CZ6" s="323"/>
      <c r="DA6" s="326"/>
      <c r="DB6" s="327"/>
      <c r="DC6" s="335"/>
      <c r="DD6" s="326"/>
      <c r="DE6" s="327"/>
      <c r="DF6" s="335"/>
      <c r="DG6" s="297"/>
      <c r="DH6" s="304"/>
      <c r="DI6" s="305"/>
      <c r="DJ6" s="306"/>
      <c r="DK6" s="324" t="s">
        <v>49</v>
      </c>
      <c r="DL6" s="325"/>
      <c r="DM6" s="334"/>
      <c r="DN6" s="324" t="s">
        <v>50</v>
      </c>
      <c r="DO6" s="325"/>
      <c r="DP6" s="334"/>
      <c r="DQ6" s="326"/>
      <c r="DR6" s="327"/>
      <c r="DS6" s="335"/>
      <c r="DT6" s="324" t="s">
        <v>51</v>
      </c>
      <c r="DU6" s="325"/>
      <c r="DV6" s="334"/>
      <c r="DW6" s="324" t="s">
        <v>52</v>
      </c>
      <c r="DX6" s="325"/>
      <c r="DY6" s="334"/>
      <c r="DZ6" s="361" t="s">
        <v>53</v>
      </c>
      <c r="EA6" s="362"/>
      <c r="EB6" s="362"/>
      <c r="EC6" s="310"/>
      <c r="ED6" s="317"/>
      <c r="EE6" s="318"/>
      <c r="EF6" s="319"/>
    </row>
    <row r="7" spans="1:136" s="10" customFormat="1" ht="36" customHeight="1">
      <c r="A7" s="271"/>
      <c r="B7" s="271"/>
      <c r="C7" s="274"/>
      <c r="D7" s="88"/>
      <c r="E7" s="274"/>
      <c r="F7" s="363" t="s">
        <v>43</v>
      </c>
      <c r="G7" s="365" t="s">
        <v>55</v>
      </c>
      <c r="H7" s="366"/>
      <c r="I7" s="366"/>
      <c r="J7" s="367"/>
      <c r="K7" s="363" t="s">
        <v>43</v>
      </c>
      <c r="L7" s="365" t="s">
        <v>55</v>
      </c>
      <c r="M7" s="366"/>
      <c r="N7" s="366"/>
      <c r="O7" s="367"/>
      <c r="P7" s="363" t="s">
        <v>43</v>
      </c>
      <c r="Q7" s="365" t="s">
        <v>55</v>
      </c>
      <c r="R7" s="366"/>
      <c r="S7" s="366"/>
      <c r="T7" s="367"/>
      <c r="U7" s="363" t="s">
        <v>43</v>
      </c>
      <c r="V7" s="365" t="s">
        <v>55</v>
      </c>
      <c r="W7" s="366"/>
      <c r="X7" s="366"/>
      <c r="Y7" s="367"/>
      <c r="Z7" s="363" t="s">
        <v>43</v>
      </c>
      <c r="AA7" s="365" t="s">
        <v>55</v>
      </c>
      <c r="AB7" s="366"/>
      <c r="AC7" s="366"/>
      <c r="AD7" s="367"/>
      <c r="AE7" s="363" t="s">
        <v>43</v>
      </c>
      <c r="AF7" s="365" t="s">
        <v>55</v>
      </c>
      <c r="AG7" s="366"/>
      <c r="AH7" s="366"/>
      <c r="AI7" s="367"/>
      <c r="AJ7" s="363" t="s">
        <v>43</v>
      </c>
      <c r="AK7" s="365" t="s">
        <v>55</v>
      </c>
      <c r="AL7" s="366"/>
      <c r="AM7" s="366"/>
      <c r="AN7" s="367"/>
      <c r="AO7" s="363" t="s">
        <v>43</v>
      </c>
      <c r="AP7" s="365" t="s">
        <v>55</v>
      </c>
      <c r="AQ7" s="366"/>
      <c r="AR7" s="366"/>
      <c r="AS7" s="367"/>
      <c r="AT7" s="363" t="s">
        <v>43</v>
      </c>
      <c r="AU7" s="368" t="s">
        <v>55</v>
      </c>
      <c r="AV7" s="369"/>
      <c r="AW7" s="363" t="s">
        <v>43</v>
      </c>
      <c r="AX7" s="368" t="s">
        <v>55</v>
      </c>
      <c r="AY7" s="369"/>
      <c r="AZ7" s="363" t="s">
        <v>43</v>
      </c>
      <c r="BA7" s="368" t="s">
        <v>55</v>
      </c>
      <c r="BB7" s="369"/>
      <c r="BC7" s="363" t="s">
        <v>43</v>
      </c>
      <c r="BD7" s="368" t="s">
        <v>55</v>
      </c>
      <c r="BE7" s="369"/>
      <c r="BF7" s="363" t="s">
        <v>43</v>
      </c>
      <c r="BG7" s="368" t="s">
        <v>55</v>
      </c>
      <c r="BH7" s="369"/>
      <c r="BI7" s="363" t="s">
        <v>43</v>
      </c>
      <c r="BJ7" s="368" t="s">
        <v>55</v>
      </c>
      <c r="BK7" s="369"/>
      <c r="BL7" s="363" t="s">
        <v>43</v>
      </c>
      <c r="BM7" s="368" t="s">
        <v>55</v>
      </c>
      <c r="BN7" s="369"/>
      <c r="BO7" s="363" t="s">
        <v>43</v>
      </c>
      <c r="BP7" s="368" t="s">
        <v>55</v>
      </c>
      <c r="BQ7" s="370"/>
      <c r="BR7" s="370"/>
      <c r="BS7" s="369"/>
      <c r="BT7" s="363" t="s">
        <v>43</v>
      </c>
      <c r="BU7" s="368" t="s">
        <v>55</v>
      </c>
      <c r="BV7" s="369"/>
      <c r="BW7" s="363" t="s">
        <v>43</v>
      </c>
      <c r="BX7" s="368" t="s">
        <v>55</v>
      </c>
      <c r="BY7" s="369"/>
      <c r="BZ7" s="363" t="s">
        <v>43</v>
      </c>
      <c r="CA7" s="368" t="s">
        <v>55</v>
      </c>
      <c r="CB7" s="369"/>
      <c r="CC7" s="363" t="s">
        <v>43</v>
      </c>
      <c r="CD7" s="368" t="s">
        <v>55</v>
      </c>
      <c r="CE7" s="369"/>
      <c r="CF7" s="363" t="s">
        <v>43</v>
      </c>
      <c r="CG7" s="368" t="s">
        <v>55</v>
      </c>
      <c r="CH7" s="369"/>
      <c r="CI7" s="363" t="s">
        <v>43</v>
      </c>
      <c r="CJ7" s="368" t="s">
        <v>55</v>
      </c>
      <c r="CK7" s="369"/>
      <c r="CL7" s="363" t="s">
        <v>43</v>
      </c>
      <c r="CM7" s="368" t="s">
        <v>55</v>
      </c>
      <c r="CN7" s="369"/>
      <c r="CO7" s="363" t="s">
        <v>43</v>
      </c>
      <c r="CP7" s="368" t="s">
        <v>55</v>
      </c>
      <c r="CQ7" s="369"/>
      <c r="CR7" s="363" t="s">
        <v>43</v>
      </c>
      <c r="CS7" s="368" t="s">
        <v>55</v>
      </c>
      <c r="CT7" s="369"/>
      <c r="CU7" s="363" t="s">
        <v>43</v>
      </c>
      <c r="CV7" s="368" t="s">
        <v>55</v>
      </c>
      <c r="CW7" s="369"/>
      <c r="CX7" s="363" t="s">
        <v>43</v>
      </c>
      <c r="CY7" s="368" t="s">
        <v>55</v>
      </c>
      <c r="CZ7" s="369"/>
      <c r="DA7" s="363" t="s">
        <v>43</v>
      </c>
      <c r="DB7" s="368" t="s">
        <v>55</v>
      </c>
      <c r="DC7" s="369"/>
      <c r="DD7" s="363" t="s">
        <v>43</v>
      </c>
      <c r="DE7" s="368" t="s">
        <v>55</v>
      </c>
      <c r="DF7" s="369"/>
      <c r="DG7" s="371" t="s">
        <v>9</v>
      </c>
      <c r="DH7" s="363" t="s">
        <v>43</v>
      </c>
      <c r="DI7" s="368" t="s">
        <v>55</v>
      </c>
      <c r="DJ7" s="369"/>
      <c r="DK7" s="363" t="s">
        <v>43</v>
      </c>
      <c r="DL7" s="368" t="s">
        <v>55</v>
      </c>
      <c r="DM7" s="369"/>
      <c r="DN7" s="363" t="s">
        <v>43</v>
      </c>
      <c r="DO7" s="368" t="s">
        <v>55</v>
      </c>
      <c r="DP7" s="369"/>
      <c r="DQ7" s="363" t="s">
        <v>43</v>
      </c>
      <c r="DR7" s="368" t="s">
        <v>55</v>
      </c>
      <c r="DS7" s="369"/>
      <c r="DT7" s="363" t="s">
        <v>43</v>
      </c>
      <c r="DU7" s="368" t="s">
        <v>55</v>
      </c>
      <c r="DV7" s="369"/>
      <c r="DW7" s="363" t="s">
        <v>43</v>
      </c>
      <c r="DX7" s="368" t="s">
        <v>55</v>
      </c>
      <c r="DY7" s="369"/>
      <c r="DZ7" s="363" t="s">
        <v>43</v>
      </c>
      <c r="EA7" s="365" t="s">
        <v>55</v>
      </c>
      <c r="EB7" s="367"/>
      <c r="EC7" s="308" t="s">
        <v>9</v>
      </c>
      <c r="ED7" s="363" t="s">
        <v>43</v>
      </c>
      <c r="EE7" s="368" t="s">
        <v>55</v>
      </c>
      <c r="EF7" s="369"/>
    </row>
    <row r="8" spans="1:136" s="27" customFormat="1" ht="101.25" customHeight="1">
      <c r="A8" s="272"/>
      <c r="B8" s="272"/>
      <c r="C8" s="275"/>
      <c r="D8" s="89"/>
      <c r="E8" s="275"/>
      <c r="F8" s="364"/>
      <c r="G8" s="35" t="s">
        <v>144</v>
      </c>
      <c r="H8" s="26" t="str">
        <f>M8</f>
        <v>փաստ                   ( 1  ամիս)                                                                           </v>
      </c>
      <c r="I8" s="36" t="s">
        <v>145</v>
      </c>
      <c r="J8" s="26" t="s">
        <v>54</v>
      </c>
      <c r="K8" s="364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364"/>
      <c r="Q8" s="35" t="str">
        <f>L8</f>
        <v>ծրագիր ( 1 ամիս)</v>
      </c>
      <c r="R8" s="26" t="str">
        <f>M8</f>
        <v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364"/>
      <c r="V8" s="35" t="str">
        <f>Q8</f>
        <v>ծրագիր ( 1 ամիս)</v>
      </c>
      <c r="W8" s="26" t="str">
        <f>R8</f>
        <v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364"/>
      <c r="AA8" s="35" t="str">
        <f>V8</f>
        <v>ծրագիր ( 1 ամիս)</v>
      </c>
      <c r="AB8" s="26" t="str">
        <f>W8</f>
        <v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364"/>
      <c r="AF8" s="35" t="str">
        <f>AA8</f>
        <v>ծրագիր ( 1 ամիս)</v>
      </c>
      <c r="AG8" s="26" t="str">
        <f>AB8</f>
        <v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364"/>
      <c r="AK8" s="35" t="str">
        <f>AF8</f>
        <v>ծրագիր ( 1 ամիս)</v>
      </c>
      <c r="AL8" s="26" t="str">
        <f>AG8</f>
        <v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364"/>
      <c r="AP8" s="35" t="str">
        <f>AK8</f>
        <v>ծրագիր ( 1 ամիս)</v>
      </c>
      <c r="AQ8" s="26" t="str">
        <f>AL8</f>
        <v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364"/>
      <c r="AU8" s="35" t="str">
        <f>AP8</f>
        <v>ծրագիր ( 1 ամիս)</v>
      </c>
      <c r="AV8" s="26" t="str">
        <f>AQ8</f>
        <v>փաստ                   ( 1  ամիս)                                                                           </v>
      </c>
      <c r="AW8" s="364"/>
      <c r="AX8" s="35" t="str">
        <f>AU8</f>
        <v>ծրագիր ( 1 ամիս)</v>
      </c>
      <c r="AY8" s="26" t="str">
        <f>AV8</f>
        <v>փաստ                   ( 1  ամիս)                                                                           </v>
      </c>
      <c r="AZ8" s="364"/>
      <c r="BA8" s="35" t="str">
        <f>AX8</f>
        <v>ծրագիր ( 1 ամիս)</v>
      </c>
      <c r="BB8" s="26" t="str">
        <f>AY8</f>
        <v>փաստ                   ( 1  ամիս)                                                                           </v>
      </c>
      <c r="BC8" s="364"/>
      <c r="BD8" s="35" t="str">
        <f>BA8</f>
        <v>ծրագիր ( 1 ամիս)</v>
      </c>
      <c r="BE8" s="26" t="str">
        <f>AY8</f>
        <v>փաստ                   ( 1  ամիս)                                                                           </v>
      </c>
      <c r="BF8" s="364"/>
      <c r="BG8" s="35" t="str">
        <f>BD8</f>
        <v>ծրագիր ( 1 ամիս)</v>
      </c>
      <c r="BH8" s="26" t="str">
        <f>BE8</f>
        <v>փաստ                   ( 1  ամիս)                                                                           </v>
      </c>
      <c r="BI8" s="364"/>
      <c r="BJ8" s="35" t="str">
        <f>BG8</f>
        <v>ծրագիր ( 1 ամիս)</v>
      </c>
      <c r="BK8" s="26" t="str">
        <f>BH8</f>
        <v>փաստ                   ( 1  ամիս)                                                                           </v>
      </c>
      <c r="BL8" s="364"/>
      <c r="BM8" s="35" t="str">
        <f>BJ8</f>
        <v>ծրագիր ( 1 ամիս)</v>
      </c>
      <c r="BN8" s="26" t="str">
        <f>BH8</f>
        <v>փաստ                   ( 1  ամիս)                                                                           </v>
      </c>
      <c r="BO8" s="364"/>
      <c r="BP8" s="35" t="str">
        <f>BM8</f>
        <v>ծրագիր ( 1 ամիս)</v>
      </c>
      <c r="BQ8" s="26" t="str">
        <f>BN8</f>
        <v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364"/>
      <c r="BU8" s="35" t="str">
        <f>BP8</f>
        <v>ծրագիր ( 1 ամիս)</v>
      </c>
      <c r="BV8" s="26" t="str">
        <f>BQ8</f>
        <v>փաստ                   ( 1  ամիս)                                                                           </v>
      </c>
      <c r="BW8" s="364"/>
      <c r="BX8" s="35" t="str">
        <f>BU8</f>
        <v>ծրագիր ( 1 ամիս)</v>
      </c>
      <c r="BY8" s="26" t="str">
        <f>BV8</f>
        <v>փաստ                   ( 1  ամիս)                                                                           </v>
      </c>
      <c r="BZ8" s="364"/>
      <c r="CA8" s="35" t="str">
        <f>BX8</f>
        <v>ծրագիր ( 1 ամիս)</v>
      </c>
      <c r="CB8" s="26" t="str">
        <f>BY8</f>
        <v>փաստ                   ( 1  ամիս)                                                                           </v>
      </c>
      <c r="CC8" s="364"/>
      <c r="CD8" s="35" t="str">
        <f>CA8</f>
        <v>ծրագիր ( 1 ամիս)</v>
      </c>
      <c r="CE8" s="26" t="str">
        <f>CB8</f>
        <v>փաստ                   ( 1  ամիս)                                                                           </v>
      </c>
      <c r="CF8" s="364"/>
      <c r="CG8" s="35" t="str">
        <f>CD8</f>
        <v>ծրագիր ( 1 ամիս)</v>
      </c>
      <c r="CH8" s="26" t="str">
        <f>CE8</f>
        <v>փաստ                   ( 1  ամիս)                                                                           </v>
      </c>
      <c r="CI8" s="364"/>
      <c r="CJ8" s="35" t="str">
        <f>CG8</f>
        <v>ծրագիր ( 1 ամիս)</v>
      </c>
      <c r="CK8" s="26" t="str">
        <f>CH8</f>
        <v>փաստ                   ( 1  ամիս)                                                                           </v>
      </c>
      <c r="CL8" s="364"/>
      <c r="CM8" s="35" t="str">
        <f>CJ8</f>
        <v>ծրագիր ( 1 ամիս)</v>
      </c>
      <c r="CN8" s="26" t="str">
        <f>CK8</f>
        <v>փաստ                   ( 1  ամիս)                                                                           </v>
      </c>
      <c r="CO8" s="364"/>
      <c r="CP8" s="35" t="str">
        <f>CM8</f>
        <v>ծրագիր ( 1 ամիս)</v>
      </c>
      <c r="CQ8" s="26" t="str">
        <f>CN8</f>
        <v>փաստ                   ( 1  ամիս)                                                                           </v>
      </c>
      <c r="CR8" s="364"/>
      <c r="CS8" s="35" t="str">
        <f>CP8</f>
        <v>ծրագիր ( 1 ամիս)</v>
      </c>
      <c r="CT8" s="26" t="str">
        <f>CQ8</f>
        <v>փաստ                   ( 1  ամիս)                                                                           </v>
      </c>
      <c r="CU8" s="364"/>
      <c r="CV8" s="35" t="str">
        <f>CS8</f>
        <v>ծրագիր ( 1 ամիս)</v>
      </c>
      <c r="CW8" s="26" t="str">
        <f>CT8</f>
        <v>փաստ                   ( 1  ամիս)                                                                           </v>
      </c>
      <c r="CX8" s="364"/>
      <c r="CY8" s="35" t="str">
        <f>CV8</f>
        <v>ծրագիր ( 1 ամիս)</v>
      </c>
      <c r="CZ8" s="26" t="str">
        <f>CW8</f>
        <v>փաստ                   ( 1  ամիս)                                                                           </v>
      </c>
      <c r="DA8" s="364"/>
      <c r="DB8" s="35" t="str">
        <f>CY8</f>
        <v>ծրագիր ( 1 ամիս)</v>
      </c>
      <c r="DC8" s="26" t="str">
        <f>CZ8</f>
        <v>փաստ                   ( 1  ամիս)                                                                           </v>
      </c>
      <c r="DD8" s="364"/>
      <c r="DE8" s="35" t="str">
        <f>DB8</f>
        <v>ծրագիր ( 1 ամիս)</v>
      </c>
      <c r="DF8" s="26" t="str">
        <f>DC8</f>
        <v>փաստ                   ( 1  ամիս)                                                                           </v>
      </c>
      <c r="DG8" s="371"/>
      <c r="DH8" s="364"/>
      <c r="DI8" s="35" t="str">
        <f>DE8</f>
        <v>ծրագիր ( 1 ամիս)</v>
      </c>
      <c r="DJ8" s="26" t="str">
        <f>DF8</f>
        <v>փաստ                   ( 1  ամիս)                                                                           </v>
      </c>
      <c r="DK8" s="364"/>
      <c r="DL8" s="35" t="str">
        <f>DI8</f>
        <v>ծրագիր ( 1 ամիս)</v>
      </c>
      <c r="DM8" s="26" t="str">
        <f>DJ8</f>
        <v>փաստ                   ( 1  ամիս)                                                                           </v>
      </c>
      <c r="DN8" s="364"/>
      <c r="DO8" s="35" t="str">
        <f>DL8</f>
        <v>ծրագիր ( 1 ամիս)</v>
      </c>
      <c r="DP8" s="26" t="str">
        <f>DM8</f>
        <v>փաստ                   ( 1  ամիս)                                                                           </v>
      </c>
      <c r="DQ8" s="364"/>
      <c r="DR8" s="35" t="str">
        <f>DO8</f>
        <v>ծրագիր ( 1 ամիս)</v>
      </c>
      <c r="DS8" s="26" t="str">
        <f>DP8</f>
        <v>փաստ                   ( 1  ամիս)                                                                           </v>
      </c>
      <c r="DT8" s="364"/>
      <c r="DU8" s="35" t="str">
        <f>DR8</f>
        <v>ծրագիր ( 1 ամիս)</v>
      </c>
      <c r="DV8" s="26" t="str">
        <f>DS8</f>
        <v>փաստ                   ( 1  ամիս)                                                                           </v>
      </c>
      <c r="DW8" s="364"/>
      <c r="DX8" s="35" t="str">
        <f>DU8</f>
        <v>ծրագիր ( 1 ամիս)</v>
      </c>
      <c r="DY8" s="26" t="str">
        <f>DV8</f>
        <v>փաստ                   ( 1  ամիս)                                                                           </v>
      </c>
      <c r="DZ8" s="364"/>
      <c r="EA8" s="35" t="str">
        <f>DX8</f>
        <v>ծրագիր ( 1 ամիս)</v>
      </c>
      <c r="EB8" s="26" t="str">
        <f>DY8</f>
        <v>փաստ                   ( 1  ամիս)                                                                           </v>
      </c>
      <c r="EC8" s="310"/>
      <c r="ED8" s="364"/>
      <c r="EE8" s="35" t="str">
        <f>EA8</f>
        <v>ծրագիր ( 1 ամիս)</v>
      </c>
      <c r="EF8" s="26" t="str">
        <f>EB8</f>
        <v>փաստ                   ( 1  ամիս)                                                                           </v>
      </c>
    </row>
    <row r="9" spans="1:136" s="31" customFormat="1" ht="15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aca="true" t="shared" si="0" ref="F10:F41">DH10+ED10-DZ10</f>
        <v>584380.8</v>
      </c>
      <c r="G10" s="33">
        <f>F10/12*1</f>
        <v>48698.4</v>
      </c>
      <c r="H10" s="12">
        <f aca="true" t="shared" si="1" ref="H10:H41">DJ10+EF10-EB10</f>
        <v>0</v>
      </c>
      <c r="I10" s="12">
        <f>H10/G10*100</f>
        <v>0</v>
      </c>
      <c r="J10" s="12">
        <f>H10/F10*100</f>
        <v>0</v>
      </c>
      <c r="K10" s="12">
        <f aca="true" t="shared" si="2" ref="K10:K73">U10+Z10+AE10+AJ10+AO10+AT10+BL10+BT10+BW10+BZ10+CC10+CF10+CL10+CO10+CU10+CX10+DD10</f>
        <v>305670</v>
      </c>
      <c r="L10" s="33">
        <f aca="true" t="shared" si="3" ref="L10:L7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aca="true" t="shared" si="4" ref="P10:P73">U10+AE10</f>
        <v>140000</v>
      </c>
      <c r="Q10" s="33">
        <f aca="true" t="shared" si="5" ref="Q10:Q73">P10/12*1</f>
        <v>11666.666666666666</v>
      </c>
      <c r="R10" s="12">
        <f aca="true" t="shared" si="6" ref="R10:R73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aca="true" t="shared" si="7" ref="V10:V73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aca="true" t="shared" si="8" ref="AA10:AA73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aca="true" t="shared" si="9" ref="AF10:AF73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aca="true" t="shared" si="10" ref="AK10:AK73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aca="true" t="shared" si="11" ref="AP10:AP73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aca="true" t="shared" si="12" ref="AU10:AU73">AT10/12*1</f>
        <v>0</v>
      </c>
      <c r="AV10" s="47">
        <v>0</v>
      </c>
      <c r="AW10" s="38">
        <v>0</v>
      </c>
      <c r="AX10" s="33">
        <f aca="true" t="shared" si="13" ref="AX10:AX73">AW10/12*1</f>
        <v>0</v>
      </c>
      <c r="AY10" s="47"/>
      <c r="AZ10" s="48">
        <v>250120.2</v>
      </c>
      <c r="BA10" s="33">
        <f aca="true" t="shared" si="14" ref="BA10:BA73">AZ10/12*1</f>
        <v>20843.350000000002</v>
      </c>
      <c r="BB10" s="47"/>
      <c r="BC10" s="38">
        <v>0</v>
      </c>
      <c r="BD10" s="33">
        <f aca="true" t="shared" si="15" ref="BD10:BD73">BC10/12*1</f>
        <v>0</v>
      </c>
      <c r="BE10" s="13"/>
      <c r="BF10" s="42">
        <v>1633.6</v>
      </c>
      <c r="BG10" s="33">
        <f aca="true" t="shared" si="16" ref="BG10:BG73">BF10/12*1</f>
        <v>136.13333333333333</v>
      </c>
      <c r="BH10" s="47"/>
      <c r="BI10" s="38">
        <v>0</v>
      </c>
      <c r="BJ10" s="33">
        <f aca="true" t="shared" si="17" ref="BJ10:BJ73">BI10/12*1</f>
        <v>0</v>
      </c>
      <c r="BK10" s="47">
        <v>0</v>
      </c>
      <c r="BL10" s="38">
        <v>0</v>
      </c>
      <c r="BM10" s="33">
        <f aca="true" t="shared" si="18" ref="BM10:BM73">BL10/12*1</f>
        <v>0</v>
      </c>
      <c r="BN10" s="47">
        <v>0</v>
      </c>
      <c r="BO10" s="12">
        <f aca="true" t="shared" si="19" ref="BO10:BO73">BT10+BW10+BZ10+CC10</f>
        <v>24500</v>
      </c>
      <c r="BP10" s="33">
        <f aca="true" t="shared" si="20" ref="BP10:BP73">BO10/12*1</f>
        <v>2041.6666666666667</v>
      </c>
      <c r="BQ10" s="12">
        <f aca="true" t="shared" si="21" ref="BQ10:BQ73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aca="true" t="shared" si="22" ref="BU10:BU73">BT10/12*1</f>
        <v>1250</v>
      </c>
      <c r="BV10" s="47"/>
      <c r="BW10" s="47">
        <v>0</v>
      </c>
      <c r="BX10" s="33">
        <f aca="true" t="shared" si="23" ref="BX10:BX73">BW10/12*1</f>
        <v>0</v>
      </c>
      <c r="BY10" s="47"/>
      <c r="BZ10" s="42">
        <v>8500</v>
      </c>
      <c r="CA10" s="33">
        <f aca="true" t="shared" si="24" ref="CA10:CA73">BZ10/12*1</f>
        <v>708.3333333333334</v>
      </c>
      <c r="CB10" s="47"/>
      <c r="CC10" s="47">
        <v>1000</v>
      </c>
      <c r="CD10" s="33">
        <f aca="true" t="shared" si="25" ref="CD10:CD73">CC10/12*1</f>
        <v>83.33333333333333</v>
      </c>
      <c r="CE10" s="47"/>
      <c r="CF10" s="11"/>
      <c r="CG10" s="33">
        <f aca="true" t="shared" si="26" ref="CG10:CG73">CF10/12*1</f>
        <v>0</v>
      </c>
      <c r="CH10" s="47">
        <v>0</v>
      </c>
      <c r="CI10" s="42">
        <v>7357</v>
      </c>
      <c r="CJ10" s="33">
        <f aca="true" t="shared" si="27" ref="CJ10:CJ73">CI10/12*1</f>
        <v>613.0833333333334</v>
      </c>
      <c r="CK10" s="47"/>
      <c r="CL10" s="38">
        <v>0</v>
      </c>
      <c r="CM10" s="33">
        <f aca="true" t="shared" si="28" ref="CM10:CM73">CL10/12*1</f>
        <v>0</v>
      </c>
      <c r="CN10" s="47"/>
      <c r="CO10" s="47">
        <v>64340</v>
      </c>
      <c r="CP10" s="33">
        <f aca="true" t="shared" si="29" ref="CP10:CP73">CO10/12*1</f>
        <v>5361.666666666667</v>
      </c>
      <c r="CQ10" s="47"/>
      <c r="CR10" s="47">
        <v>22500</v>
      </c>
      <c r="CS10" s="33">
        <f aca="true" t="shared" si="30" ref="CS10:CS73">CR10/12*1</f>
        <v>1875</v>
      </c>
      <c r="CT10" s="47"/>
      <c r="CU10" s="38">
        <v>10000</v>
      </c>
      <c r="CV10" s="33">
        <f aca="true" t="shared" si="31" ref="CV10:CV73">CU10/12*1</f>
        <v>833.3333333333334</v>
      </c>
      <c r="CW10" s="47"/>
      <c r="CX10" s="42">
        <v>1000</v>
      </c>
      <c r="CY10" s="33">
        <f aca="true" t="shared" si="32" ref="CY10:CY73">CX10/12*1</f>
        <v>83.33333333333333</v>
      </c>
      <c r="CZ10" s="47"/>
      <c r="DA10" s="42">
        <v>0</v>
      </c>
      <c r="DB10" s="33">
        <f aca="true" t="shared" si="33" ref="DB10:DB73">DA10/12*1</f>
        <v>0</v>
      </c>
      <c r="DC10" s="47"/>
      <c r="DD10" s="47">
        <v>1000</v>
      </c>
      <c r="DE10" s="33">
        <f aca="true" t="shared" si="34" ref="DE10:DE73">DD10/12*1</f>
        <v>83.33333333333333</v>
      </c>
      <c r="DF10" s="47"/>
      <c r="DG10" s="47"/>
      <c r="DH10" s="12">
        <v>584380.8</v>
      </c>
      <c r="DI10" s="33">
        <f aca="true" t="shared" si="35" ref="DI10:DI73">DH10/12*1</f>
        <v>48698.4</v>
      </c>
      <c r="DJ10" s="12">
        <f aca="true" t="shared" si="36" ref="DJ10:DJ73">W10+AB10+AG10+AL10+AQ10+AV10+AY10+BB10+BE10+BH10+BK10+BN10+BV10+BY10+CB10+CE10+CH10+CK10+CN10+CQ10+CW10+CZ10+DC10+DF10+DG10</f>
        <v>0</v>
      </c>
      <c r="DK10" s="42">
        <v>0</v>
      </c>
      <c r="DL10" s="33">
        <f aca="true" t="shared" si="37" ref="DL10:DL73">DK10/12*1</f>
        <v>0</v>
      </c>
      <c r="DM10" s="47"/>
      <c r="DN10" s="47">
        <v>0</v>
      </c>
      <c r="DO10" s="33">
        <f aca="true" t="shared" si="38" ref="DO10:DO73">DN10/12*1</f>
        <v>0</v>
      </c>
      <c r="DP10" s="47"/>
      <c r="DQ10" s="42">
        <v>0</v>
      </c>
      <c r="DR10" s="33">
        <f aca="true" t="shared" si="39" ref="DR10:DR73">DQ10/12*1</f>
        <v>0</v>
      </c>
      <c r="DS10" s="47">
        <v>0</v>
      </c>
      <c r="DT10" s="47">
        <v>0</v>
      </c>
      <c r="DU10" s="33">
        <f aca="true" t="shared" si="40" ref="DU10:DU73">DT10/12*1</f>
        <v>0</v>
      </c>
      <c r="DV10" s="47"/>
      <c r="DW10" s="42">
        <v>0</v>
      </c>
      <c r="DX10" s="33">
        <f aca="true" t="shared" si="41" ref="DX10:DX73">DW10/12*1</f>
        <v>0</v>
      </c>
      <c r="DY10" s="47">
        <v>0</v>
      </c>
      <c r="DZ10" s="47">
        <v>0</v>
      </c>
      <c r="EA10" s="33">
        <f aca="true" t="shared" si="42" ref="EA10:EA73">DZ10/12*1</f>
        <v>0</v>
      </c>
      <c r="EB10" s="47"/>
      <c r="EC10" s="47"/>
      <c r="ED10" s="12">
        <f>DK10+DN10+DQ10+DT10+DW10+DZ10</f>
        <v>0</v>
      </c>
      <c r="EE10" s="33">
        <f aca="true" t="shared" si="43" ref="EE10:EE7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aca="true" t="shared" si="44" ref="D11:D24">C11+E11</f>
        <v>14963</v>
      </c>
      <c r="E11" s="38">
        <v>10211</v>
      </c>
      <c r="F11" s="25">
        <f t="shared" si="0"/>
        <v>53725.799999999996</v>
      </c>
      <c r="G11" s="33">
        <f aca="true" t="shared" si="45" ref="G11:G74">F11/12*1</f>
        <v>4477.15</v>
      </c>
      <c r="H11" s="12">
        <f t="shared" si="1"/>
        <v>0</v>
      </c>
      <c r="I11" s="12">
        <f aca="true" t="shared" si="46" ref="I11:I74">H11/G11*100</f>
        <v>0</v>
      </c>
      <c r="J11" s="12">
        <f aca="true" t="shared" si="47" ref="J11:J74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aca="true" t="shared" si="48" ref="M11:M74">W11+AB11+AG11+AL11+AQ11+AV11+BN11+BV11+BY11+CB11+CE11+CH11+CN11+CQ11+CW11+CZ11+DF11</f>
        <v>0</v>
      </c>
      <c r="N11" s="12">
        <f aca="true" t="shared" si="49" ref="N11:N74">M11/L11*100</f>
        <v>0</v>
      </c>
      <c r="O11" s="12">
        <f aca="true" t="shared" si="50" ref="O11:O74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aca="true" t="shared" si="51" ref="S11:S74">R11/Q11*100</f>
        <v>0</v>
      </c>
      <c r="T11" s="11">
        <f aca="true" t="shared" si="52" ref="T11:T74">R11/P11*100</f>
        <v>0</v>
      </c>
      <c r="U11" s="47">
        <v>800</v>
      </c>
      <c r="V11" s="33">
        <f t="shared" si="7"/>
        <v>66.66666666666667</v>
      </c>
      <c r="W11" s="47"/>
      <c r="X11" s="12">
        <f aca="true" t="shared" si="53" ref="X11:X74">W11/V11*100</f>
        <v>0</v>
      </c>
      <c r="Y11" s="11">
        <f aca="true" t="shared" si="54" ref="Y11:Y74">W11/U11*100</f>
        <v>0</v>
      </c>
      <c r="Z11" s="47">
        <v>5100</v>
      </c>
      <c r="AA11" s="33">
        <f t="shared" si="8"/>
        <v>425</v>
      </c>
      <c r="AB11" s="47"/>
      <c r="AC11" s="12">
        <f aca="true" t="shared" si="55" ref="AC11:AC74">AB11/AA11*100</f>
        <v>0</v>
      </c>
      <c r="AD11" s="11">
        <f aca="true" t="shared" si="56" ref="AD11:AD74">AB11/Z11*100</f>
        <v>0</v>
      </c>
      <c r="AE11" s="47">
        <v>10499.1</v>
      </c>
      <c r="AF11" s="33">
        <f t="shared" si="9"/>
        <v>874.9250000000001</v>
      </c>
      <c r="AG11" s="47"/>
      <c r="AH11" s="12">
        <f aca="true" t="shared" si="57" ref="AH11:AH74">AG11/AF11*100</f>
        <v>0</v>
      </c>
      <c r="AI11" s="11">
        <f aca="true" t="shared" si="58" ref="AI11:AI74">AG11/AE11*100</f>
        <v>0</v>
      </c>
      <c r="AJ11" s="47">
        <v>123.6</v>
      </c>
      <c r="AK11" s="33">
        <f t="shared" si="10"/>
        <v>10.299999999999999</v>
      </c>
      <c r="AL11" s="47"/>
      <c r="AM11" s="12">
        <f aca="true" t="shared" si="59" ref="AM11:AM74">AL11/AK11*100</f>
        <v>0</v>
      </c>
      <c r="AN11" s="11">
        <f aca="true" t="shared" si="60" ref="AN11:AN74">AL11/AJ11*100</f>
        <v>0</v>
      </c>
      <c r="AO11" s="47"/>
      <c r="AP11" s="33">
        <f t="shared" si="11"/>
        <v>0</v>
      </c>
      <c r="AQ11" s="47"/>
      <c r="AR11" s="12" t="e">
        <f aca="true" t="shared" si="61" ref="AR11:AR74">AQ11/AP11*100</f>
        <v>#DIV/0!</v>
      </c>
      <c r="AS11" s="11" t="e">
        <f aca="true" t="shared" si="62" ref="AS11:AS74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aca="true" t="shared" si="63" ref="BR11:BR74">BQ11/BP11*100</f>
        <v>0</v>
      </c>
      <c r="BS11" s="11">
        <f aca="true" t="shared" si="64" ref="BS11:BS7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aca="true" t="shared" si="65" ref="DH11:DH73">U11+Z11+AE11+AJ11+AO11+AT11+AW11+AZ11+BC11+BF11+BI11+BL11+BT11+BW11+BZ11+CC11+CF11+CI11+CL11+CO11+CU11+CX11+DA11+DD11</f>
        <v>53725.799999999996</v>
      </c>
      <c r="DI11" s="33">
        <f t="shared" si="35"/>
        <v>4477.15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aca="true" t="shared" si="66" ref="ED11:ED73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</v>
      </c>
      <c r="G12" s="33">
        <f t="shared" si="45"/>
        <v>747.975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</v>
      </c>
      <c r="DI12" s="33">
        <f t="shared" si="35"/>
        <v>747.975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</v>
      </c>
      <c r="EB12" s="47"/>
      <c r="EC12" s="47"/>
      <c r="ED12" s="12">
        <f t="shared" si="66"/>
        <v>468.1</v>
      </c>
      <c r="EE12" s="33">
        <f t="shared" si="43"/>
        <v>39.00833333333333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25319.6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25319.6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</v>
      </c>
      <c r="L14" s="33">
        <f t="shared" si="3"/>
        <v>769.475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66.35000000000001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66.35000000000001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</v>
      </c>
      <c r="EB15" s="47"/>
      <c r="EC15" s="47"/>
      <c r="ED15" s="12">
        <f t="shared" si="66"/>
        <v>3604.6</v>
      </c>
      <c r="EE15" s="33">
        <f t="shared" si="43"/>
        <v>300.3833333333333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2461.2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532.8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292.6666666666667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</v>
      </c>
      <c r="CQ16" s="47"/>
      <c r="CR16" s="47">
        <v>800</v>
      </c>
      <c r="CS16" s="33">
        <f t="shared" si="30"/>
        <v>66.66666666666667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36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</v>
      </c>
      <c r="CQ17" s="47"/>
      <c r="CR17" s="47">
        <v>800</v>
      </c>
      <c r="CS17" s="33">
        <f t="shared" si="30"/>
        <v>66.66666666666667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291.6666666666667</v>
      </c>
      <c r="DF17" s="47"/>
      <c r="DG17" s="47"/>
      <c r="DH17" s="12">
        <f t="shared" si="65"/>
        <v>35846.8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</v>
      </c>
      <c r="EB17" s="47"/>
      <c r="EC17" s="47"/>
      <c r="ED17" s="12">
        <f t="shared" si="66"/>
        <v>2861.2</v>
      </c>
      <c r="EE17" s="33">
        <f t="shared" si="43"/>
        <v>238.4333333333333</v>
      </c>
      <c r="EF17" s="12"/>
    </row>
    <row r="18" spans="1:136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4840.9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36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</v>
      </c>
      <c r="W19" s="47"/>
      <c r="X19" s="12">
        <f t="shared" si="53"/>
        <v>0</v>
      </c>
      <c r="Y19" s="11">
        <f t="shared" si="54"/>
        <v>0</v>
      </c>
      <c r="Z19" s="47">
        <v>4301.9</v>
      </c>
      <c r="AA19" s="33">
        <f t="shared" si="8"/>
        <v>358.4916666666666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83.33333333333333</v>
      </c>
      <c r="BY19" s="47"/>
      <c r="BZ19" s="42">
        <v>1044.3</v>
      </c>
      <c r="CA19" s="33">
        <f t="shared" si="24"/>
        <v>87.02499999999999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36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</v>
      </c>
      <c r="Q20" s="33">
        <f t="shared" si="5"/>
        <v>6.283333333333334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</v>
      </c>
      <c r="AF20" s="33">
        <f t="shared" si="9"/>
        <v>6.283333333333334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315.2916666666667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36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4897.983333333334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</v>
      </c>
      <c r="DO22" s="33">
        <f t="shared" si="38"/>
        <v>3121.275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</v>
      </c>
      <c r="EB22" s="47"/>
      <c r="EC22" s="47"/>
      <c r="ED22" s="12">
        <f t="shared" si="66"/>
        <v>41665.3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21744.8</v>
      </c>
      <c r="F23" s="25">
        <f t="shared" si="0"/>
        <v>86986.2</v>
      </c>
      <c r="G23" s="33">
        <f t="shared" si="45"/>
        <v>7248.849999999999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745.8333333333334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4535.275000000001</v>
      </c>
      <c r="BB23" s="47"/>
      <c r="BC23" s="38">
        <v>0</v>
      </c>
      <c r="BD23" s="33">
        <f t="shared" si="15"/>
        <v>0</v>
      </c>
      <c r="BE23" s="13"/>
      <c r="BF23" s="42">
        <v>1166.9</v>
      </c>
      <c r="BG23" s="33">
        <f t="shared" si="16"/>
        <v>97.24166666666667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366.6666666666667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9726.8</v>
      </c>
      <c r="EE23" s="33">
        <f t="shared" si="43"/>
        <v>810.5666666666666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1177.6</v>
      </c>
      <c r="V24" s="33">
        <f t="shared" si="7"/>
        <v>98.13333333333333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695.9583333333334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</v>
      </c>
      <c r="EB24" s="47"/>
      <c r="EC24" s="47"/>
      <c r="ED24" s="12">
        <f t="shared" si="66"/>
        <v>770</v>
      </c>
      <c r="EE24" s="33">
        <f t="shared" si="43"/>
        <v>64.16666666666667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8840.3</v>
      </c>
      <c r="L25" s="33">
        <f t="shared" si="3"/>
        <v>736.6916666666666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2225.7</v>
      </c>
      <c r="Q25" s="33">
        <f t="shared" si="5"/>
        <v>185.475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304.1666666666667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307.4166666666667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83.33333333333333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583.3333333333334</v>
      </c>
      <c r="EB26" s="47"/>
      <c r="EC26" s="47"/>
      <c r="ED26" s="12">
        <f t="shared" si="66"/>
        <v>7000</v>
      </c>
      <c r="EE26" s="33">
        <f t="shared" si="43"/>
        <v>583.3333333333334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7121.700000000001</v>
      </c>
      <c r="L27" s="33">
        <f t="shared" si="3"/>
        <v>593.475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833.3333333333334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</v>
      </c>
      <c r="EB28" s="47"/>
      <c r="EC28" s="47"/>
      <c r="ED28" s="12">
        <f t="shared" si="66"/>
        <v>8000</v>
      </c>
      <c r="EE28" s="33">
        <f t="shared" si="43"/>
        <v>666.6666666666666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266.6666666666667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82.55833333333334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82.55833333333334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683.3333333333334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583.3333333333334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316.6666666666667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316.6666666666667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745.8333333333334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291.6666666666667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291.6666666666667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37761.6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</v>
      </c>
      <c r="V34" s="33">
        <f t="shared" si="7"/>
        <v>205.275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291.6666666666667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8.333333333333334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2211.725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37761.6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</v>
      </c>
      <c r="EA34" s="33">
        <f t="shared" si="42"/>
        <v>341.4666666666667</v>
      </c>
      <c r="EB34" s="47"/>
      <c r="EC34" s="47"/>
      <c r="ED34" s="12">
        <f t="shared" si="66"/>
        <v>4097.6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7303.983333333334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2062.058333333333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32.84166666666667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5075.9</v>
      </c>
      <c r="CP35" s="33">
        <f t="shared" si="29"/>
        <v>422.9916666666666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7303.983333333334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590.1750000000001</v>
      </c>
      <c r="EB35" s="47"/>
      <c r="EC35" s="47"/>
      <c r="ED35" s="12">
        <f t="shared" si="66"/>
        <v>7082.1</v>
      </c>
      <c r="EE35" s="33">
        <f t="shared" si="43"/>
        <v>590.1750000000001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61573.6</v>
      </c>
      <c r="G36" s="33">
        <f t="shared" si="45"/>
        <v>5131.133333333333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708.3333333333334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38173.6</v>
      </c>
      <c r="BA36" s="33">
        <f t="shared" si="14"/>
        <v>3181.133333333333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8.333333333333334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83.33333333333333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61573.6</v>
      </c>
      <c r="DI36" s="33">
        <f t="shared" si="35"/>
        <v>5131.133333333333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</v>
      </c>
      <c r="EB36" s="47"/>
      <c r="EC36" s="47"/>
      <c r="ED36" s="12">
        <f t="shared" si="66"/>
        <v>3100</v>
      </c>
      <c r="EE36" s="33">
        <f t="shared" si="43"/>
        <v>258.3333333333333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</v>
      </c>
      <c r="L37" s="33">
        <f t="shared" si="3"/>
        <v>5742.216666666666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</v>
      </c>
      <c r="V37" s="33">
        <f t="shared" si="7"/>
        <v>714.8916666666668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9554.3</v>
      </c>
      <c r="L38" s="33">
        <f t="shared" si="3"/>
        <v>796.1916666666666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625.3</v>
      </c>
      <c r="AA38" s="33">
        <f t="shared" si="8"/>
        <v>52.10833333333333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561.1750000000001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316.6666666666667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83.33333333333333</v>
      </c>
      <c r="EB38" s="47"/>
      <c r="EC38" s="47"/>
      <c r="ED38" s="12">
        <f t="shared" si="66"/>
        <v>1000</v>
      </c>
      <c r="EE38" s="33">
        <f t="shared" si="43"/>
        <v>83.33333333333333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30611.6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300.4166666666667</v>
      </c>
      <c r="EB39" s="47"/>
      <c r="EC39" s="47"/>
      <c r="ED39" s="12">
        <f t="shared" si="66"/>
        <v>3605</v>
      </c>
      <c r="EE39" s="33">
        <f t="shared" si="43"/>
        <v>300.4166666666667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66086.08333333333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655.8333333333334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683.3333333333334</v>
      </c>
      <c r="DF40" s="47"/>
      <c r="DG40" s="47"/>
      <c r="DH40" s="12">
        <f t="shared" si="65"/>
        <v>793033</v>
      </c>
      <c r="DI40" s="33">
        <f t="shared" si="35"/>
        <v>66086.08333333333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70663.4</v>
      </c>
      <c r="EA40" s="33">
        <f t="shared" si="42"/>
        <v>5888.616666666666</v>
      </c>
      <c r="EB40" s="47"/>
      <c r="EC40" s="47"/>
      <c r="ED40" s="12">
        <f t="shared" si="66"/>
        <v>70663.4</v>
      </c>
      <c r="EE40" s="33">
        <f t="shared" si="43"/>
        <v>5888.616666666666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144894.4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20933.1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</v>
      </c>
      <c r="BP41" s="33">
        <f t="shared" si="20"/>
        <v>808.475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</v>
      </c>
      <c r="BU41" s="33">
        <f t="shared" si="22"/>
        <v>693.475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144894.4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</v>
      </c>
      <c r="EB41" s="47"/>
      <c r="EC41" s="47"/>
      <c r="ED41" s="12">
        <f t="shared" si="66"/>
        <v>6500</v>
      </c>
      <c r="EE41" s="33">
        <f t="shared" si="43"/>
        <v>541.6666666666666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aca="true" t="shared" si="67" ref="F42:F73">DH42+ED42-DZ42</f>
        <v>366830</v>
      </c>
      <c r="G42" s="33">
        <f t="shared" si="45"/>
        <v>30569.166666666668</v>
      </c>
      <c r="H42" s="12">
        <f aca="true" t="shared" si="68" ref="H42:H73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779.5833333333334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291.6666666666667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608.3333333333334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6352.983333333334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576.7083333333334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310056.6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89.83333333333333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68.83333333333333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310056.6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906.5583333333334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</v>
      </c>
      <c r="V46" s="33">
        <f t="shared" si="7"/>
        <v>2.725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392.2916666666667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709.5833333333334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</v>
      </c>
      <c r="L48" s="33">
        <f t="shared" si="3"/>
        <v>47.80833333333334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375.6666666666667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8.333333333333334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855.9000000000001</v>
      </c>
      <c r="L50" s="33">
        <f t="shared" si="3"/>
        <v>71.325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</v>
      </c>
      <c r="L51" s="33">
        <f t="shared" si="3"/>
        <v>214.525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1216.6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635.8</v>
      </c>
      <c r="AA52" s="33">
        <f t="shared" si="8"/>
        <v>52.98333333333333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335.4891666666667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84.01666666666667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</v>
      </c>
      <c r="CP53" s="33">
        <f t="shared" si="29"/>
        <v>46.225</v>
      </c>
      <c r="CQ53" s="47"/>
      <c r="CR53" s="47">
        <v>554.7</v>
      </c>
      <c r="CS53" s="33">
        <f t="shared" si="30"/>
        <v>46.225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2400.2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1244.6</v>
      </c>
      <c r="D54" s="38"/>
      <c r="E54" s="42">
        <v>0</v>
      </c>
      <c r="F54" s="25">
        <f t="shared" si="67"/>
        <v>19397.4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</v>
      </c>
      <c r="Q55" s="33">
        <f t="shared" si="5"/>
        <v>60.39166666666666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0.03333333333333333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60.35833333333333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301.9166666666667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366.0416666666667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9.333333333333334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268.575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72.33333333333333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8.333333333333334</v>
      </c>
      <c r="CQ58" s="47"/>
      <c r="CR58" s="47">
        <v>100</v>
      </c>
      <c r="CS58" s="33">
        <f t="shared" si="30"/>
        <v>8.333333333333334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</v>
      </c>
      <c r="EB58" s="47"/>
      <c r="EC58" s="47"/>
      <c r="ED58" s="12">
        <f t="shared" si="66"/>
        <v>800</v>
      </c>
      <c r="EE58" s="33">
        <f t="shared" si="43"/>
        <v>66.66666666666667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69684.4</v>
      </c>
      <c r="L59" s="33">
        <f t="shared" si="3"/>
        <v>5807.033333333333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291.6666666666667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416.6666666666667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269.6666666666667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0.4166666666666667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8.333333333333334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24101.6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95.83333333333333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8.333333333333334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70.83333333333333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24101.6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38.59166666666667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291.6666666666667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38471.6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615.7666666666667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6.925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68.96666666666667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364.0416666666667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95.83333333333333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38471.6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350.4166666666667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17877.1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17877.1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291.6666666666667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294.4</v>
      </c>
      <c r="EA66" s="33">
        <f t="shared" si="42"/>
        <v>24.53333333333333</v>
      </c>
      <c r="EB66" s="47"/>
      <c r="EC66" s="47"/>
      <c r="ED66" s="12">
        <f t="shared" si="66"/>
        <v>294.4</v>
      </c>
      <c r="EE66" s="33">
        <f t="shared" si="43"/>
        <v>24.53333333333333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415.9166666666667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415.9166666666667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44193.6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9377.3</v>
      </c>
      <c r="Q69" s="33">
        <f t="shared" si="5"/>
        <v>781.4416666666666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9177.3</v>
      </c>
      <c r="AF69" s="33">
        <f t="shared" si="9"/>
        <v>764.775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</v>
      </c>
      <c r="EB70" s="47"/>
      <c r="EC70" s="47"/>
      <c r="ED70" s="12">
        <f t="shared" si="66"/>
        <v>800</v>
      </c>
      <c r="EE70" s="33">
        <f t="shared" si="43"/>
        <v>66.66666666666667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</v>
      </c>
      <c r="V71" s="33">
        <f t="shared" si="7"/>
        <v>5.408333333333334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85.83333333333333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85.83333333333333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2600.2</v>
      </c>
      <c r="Q72" s="33">
        <f t="shared" si="5"/>
        <v>216.6833333333333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0.016666666666666666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70.83333333333333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aca="true" t="shared" si="69" ref="F74:F82">DH74+ED74-DZ74</f>
        <v>15082.2</v>
      </c>
      <c r="G74" s="33">
        <f t="shared" si="45"/>
        <v>1256.8500000000001</v>
      </c>
      <c r="H74" s="12">
        <f aca="true" t="shared" si="70" ref="H74:H81">DJ74+EF74-EB74</f>
        <v>0</v>
      </c>
      <c r="I74" s="12">
        <f t="shared" si="46"/>
        <v>0</v>
      </c>
      <c r="J74" s="12">
        <f t="shared" si="47"/>
        <v>0</v>
      </c>
      <c r="K74" s="12">
        <f aca="true" t="shared" si="71" ref="K74:K81">U74+Z74+AE74+AJ74+AO74+AT74+BL74+BT74+BW74+BZ74+CC74+CF74+CL74+CO74+CU74+CX74+DD74</f>
        <v>2458.6</v>
      </c>
      <c r="L74" s="33">
        <f aca="true" t="shared" si="72" ref="L74:L81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aca="true" t="shared" si="73" ref="P74:P81">U74+AE74</f>
        <v>1363.2</v>
      </c>
      <c r="Q74" s="33">
        <f aca="true" t="shared" si="74" ref="Q74:Q81">P74/12*1</f>
        <v>113.60000000000001</v>
      </c>
      <c r="R74" s="20">
        <f aca="true" t="shared" si="75" ref="R74:R81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aca="true" t="shared" si="76" ref="V74:V81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aca="true" t="shared" si="77" ref="AA74:AA81">Z74/12*1</f>
        <v>65.28333333333333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aca="true" t="shared" si="78" ref="AF74:AF81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aca="true" t="shared" si="79" ref="AK74:AK81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aca="true" t="shared" si="80" ref="AP74:AP81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aca="true" t="shared" si="81" ref="AU74:AU81">AT74/12*1</f>
        <v>0</v>
      </c>
      <c r="AV74" s="47">
        <v>0</v>
      </c>
      <c r="AW74" s="38">
        <v>0</v>
      </c>
      <c r="AX74" s="33">
        <f aca="true" t="shared" si="82" ref="AX74:AX81">AW74/12*1</f>
        <v>0</v>
      </c>
      <c r="AY74" s="47"/>
      <c r="AZ74" s="48">
        <v>12623.6</v>
      </c>
      <c r="BA74" s="33">
        <f aca="true" t="shared" si="83" ref="BA74:BA81">AZ74/12*1</f>
        <v>1051.9666666666667</v>
      </c>
      <c r="BB74" s="47"/>
      <c r="BC74" s="38">
        <v>0</v>
      </c>
      <c r="BD74" s="33">
        <f aca="true" t="shared" si="84" ref="BD74:BD81">BC74/12*1</f>
        <v>0</v>
      </c>
      <c r="BE74" s="23"/>
      <c r="BF74" s="42">
        <v>0</v>
      </c>
      <c r="BG74" s="33">
        <f aca="true" t="shared" si="85" ref="BG74:BG81">BF74/12*1</f>
        <v>0</v>
      </c>
      <c r="BH74" s="47"/>
      <c r="BI74" s="38">
        <v>0</v>
      </c>
      <c r="BJ74" s="33">
        <f aca="true" t="shared" si="86" ref="BJ74:BJ81">BI74/12*1</f>
        <v>0</v>
      </c>
      <c r="BK74" s="47">
        <v>0</v>
      </c>
      <c r="BL74" s="38">
        <v>0</v>
      </c>
      <c r="BM74" s="33">
        <f aca="true" t="shared" si="87" ref="BM74:BM81">BL74/12*1</f>
        <v>0</v>
      </c>
      <c r="BN74" s="47">
        <v>0</v>
      </c>
      <c r="BO74" s="20">
        <f aca="true" t="shared" si="88" ref="BO74:BO81">BT74+BW74+BZ74+CC74</f>
        <v>300</v>
      </c>
      <c r="BP74" s="33">
        <f aca="true" t="shared" si="89" ref="BP74:BP81">BO74/12*1</f>
        <v>25</v>
      </c>
      <c r="BQ74" s="20">
        <f aca="true" t="shared" si="90" ref="BQ74:BQ81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aca="true" t="shared" si="91" ref="BU74:BU81">BT74/12*1</f>
        <v>20</v>
      </c>
      <c r="BV74" s="47"/>
      <c r="BW74" s="47">
        <v>60</v>
      </c>
      <c r="BX74" s="33">
        <f aca="true" t="shared" si="92" ref="BX74:BX81">BW74/12*1</f>
        <v>5</v>
      </c>
      <c r="BY74" s="47"/>
      <c r="BZ74" s="42">
        <v>0</v>
      </c>
      <c r="CA74" s="33">
        <f aca="true" t="shared" si="93" ref="CA74:CA81">BZ74/12*1</f>
        <v>0</v>
      </c>
      <c r="CB74" s="47"/>
      <c r="CC74" s="47">
        <v>0</v>
      </c>
      <c r="CD74" s="33">
        <f aca="true" t="shared" si="94" ref="CD74:CD81">CC74/12*1</f>
        <v>0</v>
      </c>
      <c r="CE74" s="47"/>
      <c r="CF74" s="19"/>
      <c r="CG74" s="33">
        <f aca="true" t="shared" si="95" ref="CG74:CG81">CF74/12*1</f>
        <v>0</v>
      </c>
      <c r="CH74" s="47">
        <v>0</v>
      </c>
      <c r="CI74" s="42">
        <v>0</v>
      </c>
      <c r="CJ74" s="33">
        <f aca="true" t="shared" si="96" ref="CJ74:CJ81">CI74/12*1</f>
        <v>0</v>
      </c>
      <c r="CK74" s="47"/>
      <c r="CL74" s="38">
        <v>0</v>
      </c>
      <c r="CM74" s="33">
        <f aca="true" t="shared" si="97" ref="CM74:CM81">CL74/12*1</f>
        <v>0</v>
      </c>
      <c r="CN74" s="47"/>
      <c r="CO74" s="47">
        <v>0</v>
      </c>
      <c r="CP74" s="33">
        <f aca="true" t="shared" si="98" ref="CP74:CP81">CO74/12*1</f>
        <v>0</v>
      </c>
      <c r="CQ74" s="47"/>
      <c r="CR74" s="47">
        <v>0</v>
      </c>
      <c r="CS74" s="33">
        <f aca="true" t="shared" si="99" ref="CS74:CS81">CR74/12*1</f>
        <v>0</v>
      </c>
      <c r="CT74" s="47"/>
      <c r="CU74" s="38">
        <v>0</v>
      </c>
      <c r="CV74" s="33">
        <f aca="true" t="shared" si="100" ref="CV74:CV81">CU74/12*1</f>
        <v>0</v>
      </c>
      <c r="CW74" s="47"/>
      <c r="CX74" s="42">
        <v>0</v>
      </c>
      <c r="CY74" s="33">
        <f aca="true" t="shared" si="101" ref="CY74:CY81">CX74/12*1</f>
        <v>0</v>
      </c>
      <c r="CZ74" s="47"/>
      <c r="DA74" s="42">
        <v>0</v>
      </c>
      <c r="DB74" s="33">
        <f aca="true" t="shared" si="102" ref="DB74:DB81">DA74/12*1</f>
        <v>0</v>
      </c>
      <c r="DC74" s="47"/>
      <c r="DD74" s="47">
        <v>0</v>
      </c>
      <c r="DE74" s="33">
        <f aca="true" t="shared" si="103" ref="DE74:DE81">DD74/12*1</f>
        <v>0</v>
      </c>
      <c r="DF74" s="47"/>
      <c r="DG74" s="47"/>
      <c r="DH74" s="20">
        <f aca="true" t="shared" si="104" ref="DH74:DH81">U74+Z74+AE74+AJ74+AO74+AT74+AW74+AZ74+BC74+BF74+BI74+BL74+BT74+BW74+BZ74+CC74+CF74+CI74+CL74+CO74+CU74+CX74+DA74+DD74</f>
        <v>15082.2</v>
      </c>
      <c r="DI74" s="33">
        <f aca="true" t="shared" si="105" ref="DI74:DI81">DH74/12*1</f>
        <v>1256.8500000000001</v>
      </c>
      <c r="DJ74" s="20">
        <f aca="true" t="shared" si="106" ref="DJ74:DJ82">W74+AB74+AG74+AL74+AQ74+AV74+AY74+BB74+BE74+BH74+BK74+BN74+BV74+BY74+CB74+CE74+CH74+CK74+CN74+CQ74+CW74+CZ74+DC74+DF74+DG74</f>
        <v>0</v>
      </c>
      <c r="DK74" s="42">
        <v>0</v>
      </c>
      <c r="DL74" s="33">
        <f aca="true" t="shared" si="107" ref="DL74:DL81">DK74/12*1</f>
        <v>0</v>
      </c>
      <c r="DM74" s="47">
        <v>0</v>
      </c>
      <c r="DN74" s="47">
        <v>0</v>
      </c>
      <c r="DO74" s="33">
        <f aca="true" t="shared" si="108" ref="DO74:DO81">DN74/12*1</f>
        <v>0</v>
      </c>
      <c r="DP74" s="47"/>
      <c r="DQ74" s="42">
        <v>0</v>
      </c>
      <c r="DR74" s="33">
        <f aca="true" t="shared" si="109" ref="DR74:DR81">DQ74/12*1</f>
        <v>0</v>
      </c>
      <c r="DS74" s="47">
        <v>0</v>
      </c>
      <c r="DT74" s="47">
        <v>0</v>
      </c>
      <c r="DU74" s="33">
        <f aca="true" t="shared" si="110" ref="DU74:DU81">DT74/12*1</f>
        <v>0</v>
      </c>
      <c r="DV74" s="47"/>
      <c r="DW74" s="42">
        <v>0</v>
      </c>
      <c r="DX74" s="33">
        <f aca="true" t="shared" si="111" ref="DX74:DX81">DW74/12*1</f>
        <v>0</v>
      </c>
      <c r="DY74" s="47">
        <v>0</v>
      </c>
      <c r="DZ74" s="47">
        <v>800</v>
      </c>
      <c r="EA74" s="33">
        <f aca="true" t="shared" si="112" ref="EA74:EA81">DZ74/12*1</f>
        <v>66.66666666666667</v>
      </c>
      <c r="EB74" s="47"/>
      <c r="EC74" s="47"/>
      <c r="ED74" s="20">
        <f aca="true" t="shared" si="113" ref="ED74:ED81">DK74+DN74+DQ74+DT74+DW74+DZ74</f>
        <v>800</v>
      </c>
      <c r="EE74" s="33">
        <f aca="true" t="shared" si="114" ref="EE74:EE81">ED74/12*1</f>
        <v>66.66666666666667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aca="true" t="shared" si="115" ref="G75:G81">F75/12*1</f>
        <v>868.1583333333333</v>
      </c>
      <c r="H75" s="12">
        <f t="shared" si="70"/>
        <v>0</v>
      </c>
      <c r="I75" s="12">
        <f aca="true" t="shared" si="116" ref="I75:I82">H75/G75*100</f>
        <v>0</v>
      </c>
      <c r="J75" s="12">
        <f aca="true" t="shared" si="117" ref="J75:J82">H75/F75*100</f>
        <v>0</v>
      </c>
      <c r="K75" s="12">
        <f t="shared" si="71"/>
        <v>3415.1</v>
      </c>
      <c r="L75" s="33">
        <f t="shared" si="72"/>
        <v>284.59166666666664</v>
      </c>
      <c r="M75" s="12">
        <f aca="true" t="shared" si="118" ref="M75:M81">W75+AB75+AG75+AL75+AQ75+AV75+BN75+BV75+BY75+CB75+CE75+CH75+CN75+CQ75+CW75+CZ75+DF75</f>
        <v>0</v>
      </c>
      <c r="N75" s="12">
        <f aca="true" t="shared" si="119" ref="N75:N82">M75/L75*100</f>
        <v>0</v>
      </c>
      <c r="O75" s="12">
        <f aca="true" t="shared" si="120" ref="O75:O82">M75/K75*100</f>
        <v>0</v>
      </c>
      <c r="P75" s="20">
        <f t="shared" si="73"/>
        <v>639.6999999999999</v>
      </c>
      <c r="Q75" s="33">
        <f t="shared" si="74"/>
        <v>53.30833333333333</v>
      </c>
      <c r="R75" s="20">
        <f t="shared" si="75"/>
        <v>0</v>
      </c>
      <c r="S75" s="12">
        <f aca="true" t="shared" si="121" ref="S75:S82">R75/Q75*100</f>
        <v>0</v>
      </c>
      <c r="T75" s="11">
        <f aca="true" t="shared" si="122" ref="T75:T82">R75/P75*100</f>
        <v>0</v>
      </c>
      <c r="U75" s="47">
        <v>5.8</v>
      </c>
      <c r="V75" s="33">
        <f t="shared" si="76"/>
        <v>0.48333333333333334</v>
      </c>
      <c r="W75" s="47"/>
      <c r="X75" s="12">
        <f aca="true" t="shared" si="123" ref="X75:X82">W75/V75*100</f>
        <v>0</v>
      </c>
      <c r="Y75" s="11">
        <f aca="true" t="shared" si="124" ref="Y75:Y82">W75/U75*100</f>
        <v>0</v>
      </c>
      <c r="Z75" s="47">
        <v>1355.4</v>
      </c>
      <c r="AA75" s="33">
        <f t="shared" si="77"/>
        <v>112.95</v>
      </c>
      <c r="AB75" s="47"/>
      <c r="AC75" s="12">
        <f aca="true" t="shared" si="125" ref="AC75:AC82">AB75/AA75*100</f>
        <v>0</v>
      </c>
      <c r="AD75" s="11">
        <f aca="true" t="shared" si="126" ref="AD75:AD82">AB75/Z75*100</f>
        <v>0</v>
      </c>
      <c r="AE75" s="47">
        <v>633.9</v>
      </c>
      <c r="AF75" s="33">
        <f t="shared" si="78"/>
        <v>52.824999999999996</v>
      </c>
      <c r="AG75" s="47"/>
      <c r="AH75" s="12">
        <f aca="true" t="shared" si="127" ref="AH75:AH82">AG75/AF75*100</f>
        <v>0</v>
      </c>
      <c r="AI75" s="11">
        <f aca="true" t="shared" si="128" ref="AI75:AI82">AG75/AE75*100</f>
        <v>0</v>
      </c>
      <c r="AJ75" s="47">
        <v>20</v>
      </c>
      <c r="AK75" s="33">
        <f t="shared" si="79"/>
        <v>1.6666666666666667</v>
      </c>
      <c r="AL75" s="47"/>
      <c r="AM75" s="12">
        <f aca="true" t="shared" si="129" ref="AM75:AM82">AL75/AK75*100</f>
        <v>0</v>
      </c>
      <c r="AN75" s="11">
        <f aca="true" t="shared" si="130" ref="AN75:AN82">AL75/AJ75*100</f>
        <v>0</v>
      </c>
      <c r="AO75" s="47"/>
      <c r="AP75" s="33">
        <f t="shared" si="80"/>
        <v>0</v>
      </c>
      <c r="AQ75" s="47"/>
      <c r="AR75" s="12" t="e">
        <f aca="true" t="shared" si="131" ref="AR75:AR82">AQ75/AP75*100</f>
        <v>#DIV/0!</v>
      </c>
      <c r="AS75" s="11" t="e">
        <f aca="true" t="shared" si="132" ref="AS75:AS8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aca="true" t="shared" si="133" ref="BR75:BR82">BQ75/BP75*100</f>
        <v>0</v>
      </c>
      <c r="BS75" s="11">
        <f aca="true" t="shared" si="134" ref="BS75:BS82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291.6666666666667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</v>
      </c>
      <c r="AA78" s="33">
        <f t="shared" si="77"/>
        <v>99.24166666666667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372.4166666666667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865.8333333333334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83.33333333333333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</v>
      </c>
      <c r="EB79" s="47"/>
      <c r="EC79" s="47"/>
      <c r="ED79" s="20">
        <f t="shared" si="113"/>
        <v>800</v>
      </c>
      <c r="EE79" s="33">
        <f t="shared" si="114"/>
        <v>66.66666666666667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92.60000000000001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36" s="17" customFormat="1" ht="18.75" customHeight="1">
      <c r="A82" s="21"/>
      <c r="B82" s="18" t="s">
        <v>44</v>
      </c>
      <c r="C82" s="16">
        <f>SUM(C10:C81)</f>
        <v>551256.2</v>
      </c>
      <c r="D82" s="16"/>
      <c r="E82" s="16">
        <f>SUM(E10:E81)</f>
        <v>390020.7</v>
      </c>
      <c r="F82" s="25">
        <f t="shared" si="69"/>
        <v>4590881.741000001</v>
      </c>
      <c r="G82" s="12">
        <f>F82/12*11</f>
        <v>4208308.262583335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</v>
      </c>
      <c r="Q82" s="12">
        <f>P82/12*11</f>
        <v>557324.8999999999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376374.501</v>
      </c>
      <c r="AA82" s="12">
        <f>Z82/12*11</f>
        <v>345009.95925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45149.6</v>
      </c>
      <c r="AK82" s="12">
        <f>AJ82/12*11</f>
        <v>41387.13333333333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100427.525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9421.866666666667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95585.87499999999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34071.21666666667</v>
      </c>
      <c r="DF82" s="47">
        <f>SUM(DF10:DF81)</f>
        <v>0</v>
      </c>
      <c r="DG82" s="47">
        <f>SUM(DG10:DG81)</f>
        <v>0</v>
      </c>
      <c r="DH82" s="24">
        <f>SUM(DH10:DH81)</f>
        <v>4474881.641000002</v>
      </c>
      <c r="DI82" s="12">
        <f>DH82/12*11</f>
        <v>4101974.837583335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3:8" ht="17.25">
      <c r="C83" s="52"/>
      <c r="D83" s="52"/>
      <c r="E83" s="52"/>
      <c r="F83" s="52"/>
      <c r="G83" s="52"/>
      <c r="H83" s="52"/>
    </row>
  </sheetData>
  <sheetProtection/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AE7:AE8"/>
    <mergeCell ref="AF7:AI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P6:T6"/>
    <mergeCell ref="U6:Y6"/>
    <mergeCell ref="Z6:AD6"/>
    <mergeCell ref="AE6:AI6"/>
    <mergeCell ref="AJ6:AN6"/>
    <mergeCell ref="AO6:AS6"/>
    <mergeCell ref="AT6:AV6"/>
    <mergeCell ref="AW6:AY6"/>
    <mergeCell ref="CF5:CN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4:DF4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3"/>
  <sheetViews>
    <sheetView zoomScalePageLayoutView="0" workbookViewId="0" topLeftCell="A58">
      <selection activeCell="D80" sqref="D80"/>
    </sheetView>
  </sheetViews>
  <sheetFormatPr defaultColWidth="8.796875" defaultRowHeight="15"/>
  <cols>
    <col min="1" max="1" width="4.3984375" style="1" customWidth="1"/>
    <col min="2" max="2" width="20.5" style="34" customWidth="1"/>
    <col min="3" max="3" width="10.59765625" style="1" customWidth="1"/>
    <col min="4" max="4" width="12" style="1" customWidth="1"/>
    <col min="5" max="5" width="13.19921875" style="1" hidden="1" customWidth="1"/>
    <col min="6" max="6" width="14.09765625" style="34" hidden="1" customWidth="1"/>
    <col min="7" max="7" width="13.8984375" style="1" hidden="1" customWidth="1"/>
    <col min="8" max="8" width="11.69921875" style="1" hidden="1" customWidth="1"/>
    <col min="9" max="9" width="9.5" style="1" hidden="1" customWidth="1"/>
    <col min="10" max="10" width="13.59765625" style="1" hidden="1" customWidth="1"/>
    <col min="11" max="11" width="12" style="1" hidden="1" customWidth="1"/>
    <col min="12" max="12" width="12.69921875" style="1" hidden="1" customWidth="1"/>
    <col min="13" max="13" width="12.8984375" style="1" hidden="1" customWidth="1"/>
    <col min="14" max="14" width="9.5" style="1" hidden="1" customWidth="1"/>
    <col min="15" max="16" width="12.8984375" style="1" hidden="1" customWidth="1"/>
    <col min="17" max="18" width="13" style="1" hidden="1" customWidth="1"/>
    <col min="19" max="19" width="8.8984375" style="1" hidden="1" customWidth="1"/>
    <col min="20" max="21" width="12.5" style="1" hidden="1" customWidth="1"/>
    <col min="22" max="23" width="11.69921875" style="1" hidden="1" customWidth="1"/>
    <col min="24" max="24" width="11.8984375" style="1" hidden="1" customWidth="1"/>
    <col min="25" max="27" width="12.09765625" style="1" hidden="1" customWidth="1"/>
    <col min="28" max="28" width="10.19921875" style="1" hidden="1" customWidth="1"/>
    <col min="29" max="29" width="11.5" style="1" hidden="1" customWidth="1"/>
    <col min="30" max="31" width="11.59765625" style="1" hidden="1" customWidth="1"/>
    <col min="32" max="34" width="10.8984375" style="1" hidden="1" customWidth="1"/>
    <col min="35" max="36" width="11.59765625" style="1" hidden="1" customWidth="1"/>
    <col min="37" max="37" width="9.69921875" style="1" hidden="1" customWidth="1"/>
    <col min="38" max="38" width="11.3984375" style="1" hidden="1" customWidth="1"/>
    <col min="39" max="39" width="10.69921875" style="1" hidden="1" customWidth="1"/>
    <col min="40" max="42" width="10.3984375" style="1" hidden="1" customWidth="1"/>
    <col min="43" max="43" width="10.69921875" style="1" hidden="1" customWidth="1"/>
    <col min="44" max="44" width="9.59765625" style="1" hidden="1" customWidth="1"/>
    <col min="45" max="46" width="8.19921875" style="1" hidden="1" customWidth="1"/>
    <col min="47" max="47" width="7.19921875" style="1" hidden="1" customWidth="1"/>
    <col min="48" max="49" width="9" style="1" hidden="1" customWidth="1"/>
    <col min="50" max="50" width="7.8984375" style="1" hidden="1" customWidth="1"/>
    <col min="51" max="51" width="14.09765625" style="1" hidden="1" customWidth="1"/>
    <col min="52" max="52" width="13" style="1" hidden="1" customWidth="1"/>
    <col min="53" max="53" width="12.59765625" style="1" hidden="1" customWidth="1"/>
    <col min="54" max="56" width="8.19921875" style="1" hidden="1" customWidth="1"/>
    <col min="57" max="58" width="9.8984375" style="1" hidden="1" customWidth="1"/>
    <col min="59" max="59" width="9.19921875" style="1" hidden="1" customWidth="1"/>
    <col min="60" max="61" width="8" style="1" hidden="1" customWidth="1"/>
    <col min="62" max="62" width="7.19921875" style="1" hidden="1" customWidth="1"/>
    <col min="63" max="64" width="8.09765625" style="1" hidden="1" customWidth="1"/>
    <col min="65" max="65" width="6.5" style="1" hidden="1" customWidth="1"/>
    <col min="66" max="72" width="10.69921875" style="1" hidden="1" customWidth="1"/>
    <col min="73" max="73" width="9.59765625" style="1" hidden="1" customWidth="1"/>
    <col min="74" max="74" width="9.69921875" style="1" hidden="1" customWidth="1"/>
    <col min="75" max="75" width="9.19921875" style="1" hidden="1" customWidth="1"/>
    <col min="76" max="76" width="10.3984375" style="1" hidden="1" customWidth="1"/>
    <col min="77" max="77" width="9.3984375" style="1" hidden="1" customWidth="1"/>
    <col min="78" max="78" width="10.09765625" style="1" hidden="1" customWidth="1"/>
    <col min="79" max="79" width="8.8984375" style="1" hidden="1" customWidth="1"/>
    <col min="80" max="81" width="11.3984375" style="1" hidden="1" customWidth="1"/>
    <col min="82" max="82" width="9.3984375" style="1" hidden="1" customWidth="1"/>
    <col min="83" max="84" width="8.09765625" style="1" hidden="1" customWidth="1"/>
    <col min="85" max="85" width="7.8984375" style="1" hidden="1" customWidth="1"/>
    <col min="86" max="87" width="9.8984375" style="1" hidden="1" customWidth="1"/>
    <col min="88" max="88" width="10.59765625" style="1" hidden="1" customWidth="1"/>
    <col min="89" max="90" width="9.3984375" style="1" hidden="1" customWidth="1"/>
    <col min="91" max="91" width="8.3984375" style="1" hidden="1" customWidth="1"/>
    <col min="92" max="93" width="11.69921875" style="1" hidden="1" customWidth="1"/>
    <col min="94" max="94" width="10.69921875" style="1" hidden="1" customWidth="1"/>
    <col min="95" max="96" width="11" style="1" hidden="1" customWidth="1"/>
    <col min="97" max="97" width="13.09765625" style="1" hidden="1" customWidth="1"/>
    <col min="98" max="99" width="9.89843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69921875" style="1" hidden="1" customWidth="1"/>
    <col min="107" max="108" width="9.8984375" style="1" hidden="1" customWidth="1"/>
    <col min="109" max="109" width="9.19921875" style="1" hidden="1" customWidth="1"/>
    <col min="110" max="110" width="9.8984375" style="1" hidden="1" customWidth="1"/>
    <col min="111" max="111" width="13.09765625" style="1" customWidth="1"/>
    <col min="112" max="113" width="8.3984375" style="1" hidden="1" customWidth="1"/>
    <col min="114" max="114" width="7.5" style="1" hidden="1" customWidth="1"/>
    <col min="115" max="115" width="10.3984375" style="1" hidden="1" customWidth="1"/>
    <col min="116" max="116" width="11.09765625" style="1" hidden="1" customWidth="1"/>
    <col min="117" max="117" width="7.69921875" style="1" hidden="1" customWidth="1"/>
    <col min="118" max="119" width="8" style="1" hidden="1" customWidth="1"/>
    <col min="120" max="120" width="7.3984375" style="1" hidden="1" customWidth="1"/>
    <col min="121" max="122" width="8.59765625" style="1" hidden="1" customWidth="1"/>
    <col min="123" max="123" width="10.8984375" style="1" hidden="1" customWidth="1"/>
    <col min="124" max="125" width="8.09765625" style="1" hidden="1" customWidth="1"/>
    <col min="126" max="126" width="7.5" style="1" hidden="1" customWidth="1"/>
    <col min="127" max="127" width="11.8984375" style="1" hidden="1" customWidth="1"/>
    <col min="128" max="128" width="11" style="1" hidden="1" customWidth="1"/>
    <col min="129" max="129" width="13.3984375" style="1" hidden="1" customWidth="1"/>
    <col min="130" max="130" width="6.8984375" style="1" hidden="1" customWidth="1"/>
    <col min="131" max="131" width="14" style="1" customWidth="1"/>
    <col min="132" max="133" width="7.19921875" style="1" customWidth="1"/>
    <col min="134" max="134" width="10.09765625" style="1" customWidth="1"/>
    <col min="135" max="16384" width="9" style="1" customWidth="1"/>
  </cols>
  <sheetData>
    <row r="1" spans="3:130" ht="27.75" customHeight="1">
      <c r="C1" s="267" t="s">
        <v>11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3:47" ht="34.5" customHeight="1">
      <c r="C2" s="268" t="s">
        <v>143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Q2" s="5"/>
      <c r="R2" s="5"/>
      <c r="T2" s="269"/>
      <c r="U2" s="269"/>
      <c r="V2" s="269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2"/>
      <c r="G3" s="8"/>
      <c r="H3" s="8"/>
      <c r="I3" s="8"/>
      <c r="J3" s="8"/>
      <c r="K3" s="8"/>
      <c r="L3" s="268" t="s">
        <v>12</v>
      </c>
      <c r="M3" s="268"/>
      <c r="N3" s="268"/>
      <c r="O3" s="268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270" t="s">
        <v>6</v>
      </c>
      <c r="B4" s="245" t="s">
        <v>10</v>
      </c>
      <c r="C4" s="273" t="s">
        <v>4</v>
      </c>
      <c r="D4" s="273" t="s">
        <v>5</v>
      </c>
      <c r="E4" s="276" t="s">
        <v>13</v>
      </c>
      <c r="F4" s="277"/>
      <c r="G4" s="277"/>
      <c r="H4" s="277"/>
      <c r="I4" s="278"/>
      <c r="J4" s="285" t="s">
        <v>45</v>
      </c>
      <c r="K4" s="286"/>
      <c r="L4" s="286"/>
      <c r="M4" s="286"/>
      <c r="N4" s="287"/>
      <c r="O4" s="294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6"/>
      <c r="DF4" s="297" t="s">
        <v>14</v>
      </c>
      <c r="DG4" s="298" t="s">
        <v>231</v>
      </c>
      <c r="DH4" s="307" t="s">
        <v>3</v>
      </c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8" t="s">
        <v>16</v>
      </c>
      <c r="EA4" s="374" t="s">
        <v>232</v>
      </c>
    </row>
    <row r="5" spans="1:131" s="9" customFormat="1" ht="15" customHeight="1">
      <c r="A5" s="271"/>
      <c r="B5" s="246"/>
      <c r="C5" s="274"/>
      <c r="D5" s="274"/>
      <c r="E5" s="279"/>
      <c r="F5" s="280"/>
      <c r="G5" s="280"/>
      <c r="H5" s="280"/>
      <c r="I5" s="281"/>
      <c r="J5" s="288"/>
      <c r="K5" s="289"/>
      <c r="L5" s="289"/>
      <c r="M5" s="289"/>
      <c r="N5" s="290"/>
      <c r="O5" s="320" t="s">
        <v>7</v>
      </c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2"/>
      <c r="AV5" s="323" t="s">
        <v>2</v>
      </c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4" t="s">
        <v>8</v>
      </c>
      <c r="BL5" s="325"/>
      <c r="BM5" s="325"/>
      <c r="BN5" s="328" t="s">
        <v>18</v>
      </c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30"/>
      <c r="CE5" s="331" t="s">
        <v>0</v>
      </c>
      <c r="CF5" s="332"/>
      <c r="CG5" s="332"/>
      <c r="CH5" s="332"/>
      <c r="CI5" s="332"/>
      <c r="CJ5" s="332"/>
      <c r="CK5" s="332"/>
      <c r="CL5" s="332"/>
      <c r="CM5" s="333"/>
      <c r="CN5" s="328" t="s">
        <v>1</v>
      </c>
      <c r="CO5" s="329"/>
      <c r="CP5" s="329"/>
      <c r="CQ5" s="329"/>
      <c r="CR5" s="329"/>
      <c r="CS5" s="329"/>
      <c r="CT5" s="329"/>
      <c r="CU5" s="329"/>
      <c r="CV5" s="329"/>
      <c r="CW5" s="323" t="s">
        <v>19</v>
      </c>
      <c r="CX5" s="323"/>
      <c r="CY5" s="323"/>
      <c r="CZ5" s="324" t="s">
        <v>20</v>
      </c>
      <c r="DA5" s="325"/>
      <c r="DB5" s="334"/>
      <c r="DC5" s="324" t="s">
        <v>21</v>
      </c>
      <c r="DD5" s="325"/>
      <c r="DE5" s="334"/>
      <c r="DF5" s="297"/>
      <c r="DG5" s="301"/>
      <c r="DH5" s="336"/>
      <c r="DI5" s="336"/>
      <c r="DJ5" s="337"/>
      <c r="DK5" s="337"/>
      <c r="DL5" s="337"/>
      <c r="DM5" s="337"/>
      <c r="DN5" s="324" t="s">
        <v>22</v>
      </c>
      <c r="DO5" s="325"/>
      <c r="DP5" s="334"/>
      <c r="DQ5" s="341"/>
      <c r="DR5" s="342"/>
      <c r="DS5" s="342"/>
      <c r="DT5" s="342"/>
      <c r="DU5" s="342"/>
      <c r="DV5" s="342"/>
      <c r="DW5" s="342"/>
      <c r="DX5" s="342"/>
      <c r="DY5" s="342"/>
      <c r="DZ5" s="309"/>
      <c r="EA5" s="374"/>
    </row>
    <row r="6" spans="1:131" s="9" customFormat="1" ht="119.25" customHeight="1">
      <c r="A6" s="271"/>
      <c r="B6" s="246"/>
      <c r="C6" s="274"/>
      <c r="D6" s="274"/>
      <c r="E6" s="282"/>
      <c r="F6" s="283"/>
      <c r="G6" s="283"/>
      <c r="H6" s="283"/>
      <c r="I6" s="284"/>
      <c r="J6" s="291"/>
      <c r="K6" s="292"/>
      <c r="L6" s="292"/>
      <c r="M6" s="292"/>
      <c r="N6" s="293"/>
      <c r="O6" s="343" t="s">
        <v>23</v>
      </c>
      <c r="P6" s="344"/>
      <c r="Q6" s="344"/>
      <c r="R6" s="344"/>
      <c r="S6" s="345"/>
      <c r="T6" s="346" t="s">
        <v>24</v>
      </c>
      <c r="U6" s="347"/>
      <c r="V6" s="347"/>
      <c r="W6" s="347"/>
      <c r="X6" s="348"/>
      <c r="Y6" s="346" t="s">
        <v>25</v>
      </c>
      <c r="Z6" s="347"/>
      <c r="AA6" s="347"/>
      <c r="AB6" s="347"/>
      <c r="AC6" s="348"/>
      <c r="AD6" s="346" t="s">
        <v>26</v>
      </c>
      <c r="AE6" s="347"/>
      <c r="AF6" s="347"/>
      <c r="AG6" s="347"/>
      <c r="AH6" s="348"/>
      <c r="AI6" s="346" t="s">
        <v>27</v>
      </c>
      <c r="AJ6" s="347"/>
      <c r="AK6" s="347"/>
      <c r="AL6" s="347"/>
      <c r="AM6" s="348"/>
      <c r="AN6" s="346" t="s">
        <v>28</v>
      </c>
      <c r="AO6" s="347"/>
      <c r="AP6" s="347"/>
      <c r="AQ6" s="347"/>
      <c r="AR6" s="348"/>
      <c r="AS6" s="349" t="s">
        <v>29</v>
      </c>
      <c r="AT6" s="349"/>
      <c r="AU6" s="349"/>
      <c r="AV6" s="350" t="s">
        <v>30</v>
      </c>
      <c r="AW6" s="351"/>
      <c r="AX6" s="351"/>
      <c r="AY6" s="350" t="s">
        <v>31</v>
      </c>
      <c r="AZ6" s="351"/>
      <c r="BA6" s="352"/>
      <c r="BB6" s="353" t="s">
        <v>32</v>
      </c>
      <c r="BC6" s="354"/>
      <c r="BD6" s="355"/>
      <c r="BE6" s="353" t="s">
        <v>33</v>
      </c>
      <c r="BF6" s="354"/>
      <c r="BG6" s="354"/>
      <c r="BH6" s="356" t="s">
        <v>34</v>
      </c>
      <c r="BI6" s="357"/>
      <c r="BJ6" s="357"/>
      <c r="BK6" s="326"/>
      <c r="BL6" s="327"/>
      <c r="BM6" s="327"/>
      <c r="BN6" s="358" t="s">
        <v>35</v>
      </c>
      <c r="BO6" s="359"/>
      <c r="BP6" s="359"/>
      <c r="BQ6" s="359"/>
      <c r="BR6" s="360"/>
      <c r="BS6" s="340" t="s">
        <v>36</v>
      </c>
      <c r="BT6" s="340"/>
      <c r="BU6" s="340"/>
      <c r="BV6" s="340" t="s">
        <v>37</v>
      </c>
      <c r="BW6" s="340"/>
      <c r="BX6" s="340"/>
      <c r="BY6" s="340" t="s">
        <v>38</v>
      </c>
      <c r="BZ6" s="340"/>
      <c r="CA6" s="340"/>
      <c r="CB6" s="340" t="s">
        <v>39</v>
      </c>
      <c r="CC6" s="340"/>
      <c r="CD6" s="340"/>
      <c r="CE6" s="340" t="s">
        <v>46</v>
      </c>
      <c r="CF6" s="340"/>
      <c r="CG6" s="340"/>
      <c r="CH6" s="331" t="s">
        <v>47</v>
      </c>
      <c r="CI6" s="332"/>
      <c r="CJ6" s="332"/>
      <c r="CK6" s="340" t="s">
        <v>40</v>
      </c>
      <c r="CL6" s="340"/>
      <c r="CM6" s="340"/>
      <c r="CN6" s="338" t="s">
        <v>41</v>
      </c>
      <c r="CO6" s="339"/>
      <c r="CP6" s="332"/>
      <c r="CQ6" s="340" t="s">
        <v>42</v>
      </c>
      <c r="CR6" s="340"/>
      <c r="CS6" s="340"/>
      <c r="CT6" s="331" t="s">
        <v>48</v>
      </c>
      <c r="CU6" s="332"/>
      <c r="CV6" s="332"/>
      <c r="CW6" s="323"/>
      <c r="CX6" s="323"/>
      <c r="CY6" s="323"/>
      <c r="CZ6" s="326"/>
      <c r="DA6" s="327"/>
      <c r="DB6" s="335"/>
      <c r="DC6" s="326"/>
      <c r="DD6" s="327"/>
      <c r="DE6" s="335"/>
      <c r="DF6" s="297"/>
      <c r="DG6" s="304"/>
      <c r="DH6" s="324" t="s">
        <v>49</v>
      </c>
      <c r="DI6" s="325"/>
      <c r="DJ6" s="334"/>
      <c r="DK6" s="324" t="s">
        <v>50</v>
      </c>
      <c r="DL6" s="325"/>
      <c r="DM6" s="334"/>
      <c r="DN6" s="326"/>
      <c r="DO6" s="327"/>
      <c r="DP6" s="335"/>
      <c r="DQ6" s="324" t="s">
        <v>51</v>
      </c>
      <c r="DR6" s="325"/>
      <c r="DS6" s="334"/>
      <c r="DT6" s="324" t="s">
        <v>52</v>
      </c>
      <c r="DU6" s="325"/>
      <c r="DV6" s="334"/>
      <c r="DW6" s="361" t="s">
        <v>53</v>
      </c>
      <c r="DX6" s="362"/>
      <c r="DY6" s="362"/>
      <c r="DZ6" s="310"/>
      <c r="EA6" s="374"/>
    </row>
    <row r="7" spans="1:131" s="10" customFormat="1" ht="36" customHeight="1">
      <c r="A7" s="271"/>
      <c r="B7" s="246"/>
      <c r="C7" s="274"/>
      <c r="D7" s="274"/>
      <c r="E7" s="363" t="s">
        <v>43</v>
      </c>
      <c r="F7" s="365" t="s">
        <v>55</v>
      </c>
      <c r="G7" s="366"/>
      <c r="H7" s="366"/>
      <c r="I7" s="367"/>
      <c r="J7" s="363" t="s">
        <v>43</v>
      </c>
      <c r="K7" s="365" t="s">
        <v>55</v>
      </c>
      <c r="L7" s="366"/>
      <c r="M7" s="366"/>
      <c r="N7" s="367"/>
      <c r="O7" s="363" t="s">
        <v>43</v>
      </c>
      <c r="P7" s="365" t="s">
        <v>55</v>
      </c>
      <c r="Q7" s="366"/>
      <c r="R7" s="366"/>
      <c r="S7" s="367"/>
      <c r="T7" s="363" t="s">
        <v>43</v>
      </c>
      <c r="U7" s="365" t="s">
        <v>55</v>
      </c>
      <c r="V7" s="366"/>
      <c r="W7" s="366"/>
      <c r="X7" s="367"/>
      <c r="Y7" s="363" t="s">
        <v>43</v>
      </c>
      <c r="Z7" s="365" t="s">
        <v>55</v>
      </c>
      <c r="AA7" s="366"/>
      <c r="AB7" s="366"/>
      <c r="AC7" s="367"/>
      <c r="AD7" s="363" t="s">
        <v>43</v>
      </c>
      <c r="AE7" s="365" t="s">
        <v>55</v>
      </c>
      <c r="AF7" s="366"/>
      <c r="AG7" s="366"/>
      <c r="AH7" s="367"/>
      <c r="AI7" s="363" t="s">
        <v>43</v>
      </c>
      <c r="AJ7" s="365" t="s">
        <v>55</v>
      </c>
      <c r="AK7" s="366"/>
      <c r="AL7" s="366"/>
      <c r="AM7" s="367"/>
      <c r="AN7" s="363" t="s">
        <v>43</v>
      </c>
      <c r="AO7" s="365" t="s">
        <v>55</v>
      </c>
      <c r="AP7" s="366"/>
      <c r="AQ7" s="366"/>
      <c r="AR7" s="367"/>
      <c r="AS7" s="363" t="s">
        <v>43</v>
      </c>
      <c r="AT7" s="368" t="s">
        <v>55</v>
      </c>
      <c r="AU7" s="369"/>
      <c r="AV7" s="363" t="s">
        <v>43</v>
      </c>
      <c r="AW7" s="368" t="s">
        <v>55</v>
      </c>
      <c r="AX7" s="369"/>
      <c r="AY7" s="363" t="s">
        <v>43</v>
      </c>
      <c r="AZ7" s="368" t="s">
        <v>55</v>
      </c>
      <c r="BA7" s="369"/>
      <c r="BB7" s="363" t="s">
        <v>43</v>
      </c>
      <c r="BC7" s="368" t="s">
        <v>55</v>
      </c>
      <c r="BD7" s="369"/>
      <c r="BE7" s="363" t="s">
        <v>43</v>
      </c>
      <c r="BF7" s="368" t="s">
        <v>55</v>
      </c>
      <c r="BG7" s="369"/>
      <c r="BH7" s="363" t="s">
        <v>43</v>
      </c>
      <c r="BI7" s="368" t="s">
        <v>55</v>
      </c>
      <c r="BJ7" s="369"/>
      <c r="BK7" s="363" t="s">
        <v>43</v>
      </c>
      <c r="BL7" s="368" t="s">
        <v>55</v>
      </c>
      <c r="BM7" s="369"/>
      <c r="BN7" s="363" t="s">
        <v>43</v>
      </c>
      <c r="BO7" s="368" t="s">
        <v>55</v>
      </c>
      <c r="BP7" s="370"/>
      <c r="BQ7" s="370"/>
      <c r="BR7" s="369"/>
      <c r="BS7" s="363" t="s">
        <v>43</v>
      </c>
      <c r="BT7" s="368" t="s">
        <v>55</v>
      </c>
      <c r="BU7" s="369"/>
      <c r="BV7" s="363" t="s">
        <v>43</v>
      </c>
      <c r="BW7" s="368" t="s">
        <v>55</v>
      </c>
      <c r="BX7" s="369"/>
      <c r="BY7" s="363" t="s">
        <v>43</v>
      </c>
      <c r="BZ7" s="368" t="s">
        <v>55</v>
      </c>
      <c r="CA7" s="369"/>
      <c r="CB7" s="363" t="s">
        <v>43</v>
      </c>
      <c r="CC7" s="368" t="s">
        <v>55</v>
      </c>
      <c r="CD7" s="369"/>
      <c r="CE7" s="363" t="s">
        <v>43</v>
      </c>
      <c r="CF7" s="368" t="s">
        <v>55</v>
      </c>
      <c r="CG7" s="369"/>
      <c r="CH7" s="363" t="s">
        <v>43</v>
      </c>
      <c r="CI7" s="368" t="s">
        <v>55</v>
      </c>
      <c r="CJ7" s="369"/>
      <c r="CK7" s="363" t="s">
        <v>43</v>
      </c>
      <c r="CL7" s="368" t="s">
        <v>55</v>
      </c>
      <c r="CM7" s="369"/>
      <c r="CN7" s="363" t="s">
        <v>43</v>
      </c>
      <c r="CO7" s="368" t="s">
        <v>55</v>
      </c>
      <c r="CP7" s="369"/>
      <c r="CQ7" s="363" t="s">
        <v>43</v>
      </c>
      <c r="CR7" s="368" t="s">
        <v>55</v>
      </c>
      <c r="CS7" s="369"/>
      <c r="CT7" s="363" t="s">
        <v>43</v>
      </c>
      <c r="CU7" s="368" t="s">
        <v>55</v>
      </c>
      <c r="CV7" s="369"/>
      <c r="CW7" s="363" t="s">
        <v>43</v>
      </c>
      <c r="CX7" s="368" t="s">
        <v>55</v>
      </c>
      <c r="CY7" s="369"/>
      <c r="CZ7" s="363" t="s">
        <v>43</v>
      </c>
      <c r="DA7" s="368" t="s">
        <v>55</v>
      </c>
      <c r="DB7" s="369"/>
      <c r="DC7" s="363" t="s">
        <v>43</v>
      </c>
      <c r="DD7" s="368" t="s">
        <v>55</v>
      </c>
      <c r="DE7" s="369"/>
      <c r="DF7" s="371" t="s">
        <v>9</v>
      </c>
      <c r="DG7" s="363" t="s">
        <v>43</v>
      </c>
      <c r="DH7" s="363" t="s">
        <v>43</v>
      </c>
      <c r="DI7" s="368" t="s">
        <v>55</v>
      </c>
      <c r="DJ7" s="369"/>
      <c r="DK7" s="363" t="s">
        <v>43</v>
      </c>
      <c r="DL7" s="368" t="s">
        <v>55</v>
      </c>
      <c r="DM7" s="369"/>
      <c r="DN7" s="363" t="s">
        <v>43</v>
      </c>
      <c r="DO7" s="368" t="s">
        <v>55</v>
      </c>
      <c r="DP7" s="369"/>
      <c r="DQ7" s="363" t="s">
        <v>43</v>
      </c>
      <c r="DR7" s="368" t="s">
        <v>55</v>
      </c>
      <c r="DS7" s="369"/>
      <c r="DT7" s="363" t="s">
        <v>43</v>
      </c>
      <c r="DU7" s="368" t="s">
        <v>55</v>
      </c>
      <c r="DV7" s="369"/>
      <c r="DW7" s="363" t="s">
        <v>43</v>
      </c>
      <c r="DX7" s="365" t="s">
        <v>55</v>
      </c>
      <c r="DY7" s="367"/>
      <c r="DZ7" s="308" t="s">
        <v>9</v>
      </c>
      <c r="EA7" s="363" t="s">
        <v>43</v>
      </c>
    </row>
    <row r="8" spans="1:131" s="27" customFormat="1" ht="101.25" customHeight="1">
      <c r="A8" s="272"/>
      <c r="B8" s="247"/>
      <c r="C8" s="275"/>
      <c r="D8" s="275"/>
      <c r="E8" s="364"/>
      <c r="F8" s="35" t="s">
        <v>144</v>
      </c>
      <c r="G8" s="26" t="str">
        <f>L8</f>
        <v>փաստ                   ( 1  ամիս)                                                                           </v>
      </c>
      <c r="H8" s="36" t="s">
        <v>145</v>
      </c>
      <c r="I8" s="26" t="s">
        <v>54</v>
      </c>
      <c r="J8" s="364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4"/>
      <c r="P8" s="35" t="str">
        <f>K8</f>
        <v>ծրագիր ( 1 ամիս)</v>
      </c>
      <c r="Q8" s="26" t="str">
        <f>L8</f>
        <v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4"/>
      <c r="U8" s="35" t="str">
        <f>P8</f>
        <v>ծրագիր ( 1 ամիս)</v>
      </c>
      <c r="V8" s="26" t="str">
        <f>Q8</f>
        <v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4"/>
      <c r="Z8" s="35" t="str">
        <f>U8</f>
        <v>ծրագիր ( 1 ամիս)</v>
      </c>
      <c r="AA8" s="26" t="str">
        <f>V8</f>
        <v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4"/>
      <c r="AE8" s="35" t="str">
        <f>Z8</f>
        <v>ծրագիր ( 1 ամիս)</v>
      </c>
      <c r="AF8" s="26" t="str">
        <f>AA8</f>
        <v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4"/>
      <c r="AJ8" s="35" t="str">
        <f>AE8</f>
        <v>ծրագիր ( 1 ամիս)</v>
      </c>
      <c r="AK8" s="26" t="str">
        <f>AF8</f>
        <v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4"/>
      <c r="AO8" s="35" t="str">
        <f>AJ8</f>
        <v>ծրագիր ( 1 ամիս)</v>
      </c>
      <c r="AP8" s="26" t="str">
        <f>AK8</f>
        <v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4"/>
      <c r="AT8" s="35" t="str">
        <f>AO8</f>
        <v>ծրագիր ( 1 ամիս)</v>
      </c>
      <c r="AU8" s="26" t="str">
        <f>AP8</f>
        <v>փաստ                   ( 1  ամիս)                                                                           </v>
      </c>
      <c r="AV8" s="364"/>
      <c r="AW8" s="35" t="str">
        <f>AT8</f>
        <v>ծրագիր ( 1 ամիս)</v>
      </c>
      <c r="AX8" s="26" t="str">
        <f>AU8</f>
        <v>փաստ                   ( 1  ամիս)                                                                           </v>
      </c>
      <c r="AY8" s="364"/>
      <c r="AZ8" s="35" t="str">
        <f>AW8</f>
        <v>ծրագիր ( 1 ամիս)</v>
      </c>
      <c r="BA8" s="26" t="str">
        <f>AX8</f>
        <v>փաստ                   ( 1  ամիս)                                                                           </v>
      </c>
      <c r="BB8" s="364"/>
      <c r="BC8" s="35" t="str">
        <f>AZ8</f>
        <v>ծրագիր ( 1 ամիս)</v>
      </c>
      <c r="BD8" s="26" t="str">
        <f>AX8</f>
        <v>փաստ                   ( 1  ամիս)                                                                           </v>
      </c>
      <c r="BE8" s="364"/>
      <c r="BF8" s="35" t="str">
        <f>BC8</f>
        <v>ծրագիր ( 1 ամիս)</v>
      </c>
      <c r="BG8" s="26" t="str">
        <f>BD8</f>
        <v>փաստ                   ( 1  ամիս)                                                                           </v>
      </c>
      <c r="BH8" s="364"/>
      <c r="BI8" s="35" t="str">
        <f>BF8</f>
        <v>ծրագիր ( 1 ամիս)</v>
      </c>
      <c r="BJ8" s="26" t="str">
        <f>BG8</f>
        <v>փաստ                   ( 1  ամիս)                                                                           </v>
      </c>
      <c r="BK8" s="364"/>
      <c r="BL8" s="35" t="str">
        <f>BI8</f>
        <v>ծրագիր ( 1 ամիս)</v>
      </c>
      <c r="BM8" s="26" t="str">
        <f>BG8</f>
        <v>փաստ                   ( 1  ամիս)                                                                           </v>
      </c>
      <c r="BN8" s="364"/>
      <c r="BO8" s="35" t="str">
        <f>BL8</f>
        <v>ծրագիր ( 1 ամիս)</v>
      </c>
      <c r="BP8" s="26" t="str">
        <f>BM8</f>
        <v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4"/>
      <c r="BT8" s="35" t="str">
        <f>BO8</f>
        <v>ծրագիր ( 1 ամիս)</v>
      </c>
      <c r="BU8" s="26" t="str">
        <f>BP8</f>
        <v>փաստ                   ( 1  ամիս)                                                                           </v>
      </c>
      <c r="BV8" s="364"/>
      <c r="BW8" s="35" t="str">
        <f>BT8</f>
        <v>ծրագիր ( 1 ամիս)</v>
      </c>
      <c r="BX8" s="26" t="str">
        <f>BU8</f>
        <v>փաստ                   ( 1  ամիս)                                                                           </v>
      </c>
      <c r="BY8" s="364"/>
      <c r="BZ8" s="35" t="str">
        <f>BW8</f>
        <v>ծրագիր ( 1 ամիս)</v>
      </c>
      <c r="CA8" s="26" t="str">
        <f>BX8</f>
        <v>փաստ                   ( 1  ամիս)                                                                           </v>
      </c>
      <c r="CB8" s="364"/>
      <c r="CC8" s="35" t="str">
        <f>BZ8</f>
        <v>ծրագիր ( 1 ամիս)</v>
      </c>
      <c r="CD8" s="26" t="str">
        <f>CA8</f>
        <v>փաստ                   ( 1  ամիս)                                                                           </v>
      </c>
      <c r="CE8" s="364"/>
      <c r="CF8" s="35" t="str">
        <f>CC8</f>
        <v>ծրագիր ( 1 ամիս)</v>
      </c>
      <c r="CG8" s="26" t="str">
        <f>CD8</f>
        <v>փաստ                   ( 1  ամիս)                                                                           </v>
      </c>
      <c r="CH8" s="364"/>
      <c r="CI8" s="35" t="str">
        <f>CF8</f>
        <v>ծրագիր ( 1 ամիս)</v>
      </c>
      <c r="CJ8" s="26" t="str">
        <f>CG8</f>
        <v>փաստ                   ( 1  ամիս)                                                                           </v>
      </c>
      <c r="CK8" s="364"/>
      <c r="CL8" s="35" t="str">
        <f>CI8</f>
        <v>ծրագիր ( 1 ամիս)</v>
      </c>
      <c r="CM8" s="26" t="str">
        <f>CJ8</f>
        <v>փաստ                   ( 1  ամիս)                                                                           </v>
      </c>
      <c r="CN8" s="364"/>
      <c r="CO8" s="35" t="str">
        <f>CL8</f>
        <v>ծրագիր ( 1 ամիս)</v>
      </c>
      <c r="CP8" s="26" t="str">
        <f>CM8</f>
        <v>փաստ                   ( 1  ամիս)                                                                           </v>
      </c>
      <c r="CQ8" s="364"/>
      <c r="CR8" s="35" t="str">
        <f>CO8</f>
        <v>ծրագիր ( 1 ամիս)</v>
      </c>
      <c r="CS8" s="26" t="str">
        <f>CP8</f>
        <v>փաստ                   ( 1  ամիս)                                                                           </v>
      </c>
      <c r="CT8" s="364"/>
      <c r="CU8" s="35" t="str">
        <f>CR8</f>
        <v>ծրագիր ( 1 ամիս)</v>
      </c>
      <c r="CV8" s="26" t="str">
        <f>CS8</f>
        <v>փաստ                   ( 1  ամիս)                                                                           </v>
      </c>
      <c r="CW8" s="364"/>
      <c r="CX8" s="35" t="str">
        <f>CU8</f>
        <v>ծրագիր ( 1 ամիս)</v>
      </c>
      <c r="CY8" s="26" t="str">
        <f>CV8</f>
        <v>փաստ                   ( 1  ամիս)                                                                           </v>
      </c>
      <c r="CZ8" s="364"/>
      <c r="DA8" s="35" t="str">
        <f>CX8</f>
        <v>ծրագիր ( 1 ամիս)</v>
      </c>
      <c r="DB8" s="26" t="str">
        <f>CY8</f>
        <v>փաստ                   ( 1  ամիս)                                                                           </v>
      </c>
      <c r="DC8" s="364"/>
      <c r="DD8" s="35" t="str">
        <f>DA8</f>
        <v>ծրագիր ( 1 ամիս)</v>
      </c>
      <c r="DE8" s="26" t="str">
        <f>DB8</f>
        <v>փաստ                   ( 1  ամիս)                                                                           </v>
      </c>
      <c r="DF8" s="371"/>
      <c r="DG8" s="364"/>
      <c r="DH8" s="364"/>
      <c r="DI8" s="35" t="e">
        <f>#REF!</f>
        <v>#REF!</v>
      </c>
      <c r="DJ8" s="26" t="e">
        <f>#REF!</f>
        <v>#REF!</v>
      </c>
      <c r="DK8" s="364"/>
      <c r="DL8" s="35" t="e">
        <f>DI8</f>
        <v>#REF!</v>
      </c>
      <c r="DM8" s="26" t="e">
        <f>DJ8</f>
        <v>#REF!</v>
      </c>
      <c r="DN8" s="364"/>
      <c r="DO8" s="35" t="e">
        <f>DL8</f>
        <v>#REF!</v>
      </c>
      <c r="DP8" s="26" t="e">
        <f>DM8</f>
        <v>#REF!</v>
      </c>
      <c r="DQ8" s="364"/>
      <c r="DR8" s="35" t="e">
        <f>DO8</f>
        <v>#REF!</v>
      </c>
      <c r="DS8" s="26" t="e">
        <f>DP8</f>
        <v>#REF!</v>
      </c>
      <c r="DT8" s="364"/>
      <c r="DU8" s="35" t="e">
        <f>DR8</f>
        <v>#REF!</v>
      </c>
      <c r="DV8" s="26" t="e">
        <f>DS8</f>
        <v>#REF!</v>
      </c>
      <c r="DW8" s="364"/>
      <c r="DX8" s="35" t="e">
        <f>DU8</f>
        <v>#REF!</v>
      </c>
      <c r="DY8" s="26" t="e">
        <f>DV8</f>
        <v>#REF!</v>
      </c>
      <c r="DZ8" s="310"/>
      <c r="EA8" s="364"/>
    </row>
    <row r="9" spans="1:131" s="31" customFormat="1" ht="15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aca="true" t="shared" si="0" ref="E10:E41">DG10+EA10-DW10</f>
        <v>584380.8</v>
      </c>
      <c r="F10" s="33">
        <f>E10/12*1</f>
        <v>48698.4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aca="true" t="shared" si="1" ref="J10:J73">T10+Y10+AD10+AI10+AN10+AS10+BK10+BS10+BV10+BY10+CB10+CE10+CK10+CN10+CT10+CW10+DC10</f>
        <v>305670</v>
      </c>
      <c r="K10" s="33">
        <f aca="true" t="shared" si="2" ref="K10:K73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aca="true" t="shared" si="3" ref="O10:O73">T10+AD10</f>
        <v>140000</v>
      </c>
      <c r="P10" s="33">
        <f aca="true" t="shared" si="4" ref="P10:P73">O10/12*1</f>
        <v>11666.666666666666</v>
      </c>
      <c r="Q10" s="12">
        <f aca="true" t="shared" si="5" ref="Q10:Q73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aca="true" t="shared" si="6" ref="U10:U73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aca="true" t="shared" si="7" ref="Z10:Z73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aca="true" t="shared" si="8" ref="AE10:AE73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aca="true" t="shared" si="9" ref="AJ10:AJ73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aca="true" t="shared" si="10" ref="AO10:AO73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aca="true" t="shared" si="11" ref="AT10:AT73">AS10/12*1</f>
        <v>0</v>
      </c>
      <c r="AU10" s="47">
        <v>0</v>
      </c>
      <c r="AV10" s="38">
        <v>0</v>
      </c>
      <c r="AW10" s="33">
        <f aca="true" t="shared" si="12" ref="AW10:AW73">AV10/12*1</f>
        <v>0</v>
      </c>
      <c r="AX10" s="47"/>
      <c r="AY10" s="48">
        <v>250120.2</v>
      </c>
      <c r="AZ10" s="33">
        <f aca="true" t="shared" si="13" ref="AZ10:AZ73">AY10/12*1</f>
        <v>20843.350000000002</v>
      </c>
      <c r="BA10" s="47"/>
      <c r="BB10" s="38">
        <v>0</v>
      </c>
      <c r="BC10" s="33">
        <f aca="true" t="shared" si="14" ref="BC10:BC73">BB10/12*1</f>
        <v>0</v>
      </c>
      <c r="BD10" s="13"/>
      <c r="BE10" s="42">
        <v>1633.6</v>
      </c>
      <c r="BF10" s="33">
        <f aca="true" t="shared" si="15" ref="BF10:BF73">BE10/12*1</f>
        <v>136.13333333333333</v>
      </c>
      <c r="BG10" s="47"/>
      <c r="BH10" s="38">
        <v>0</v>
      </c>
      <c r="BI10" s="33">
        <f aca="true" t="shared" si="16" ref="BI10:BI73">BH10/12*1</f>
        <v>0</v>
      </c>
      <c r="BJ10" s="47">
        <v>0</v>
      </c>
      <c r="BK10" s="38">
        <v>0</v>
      </c>
      <c r="BL10" s="33">
        <f aca="true" t="shared" si="17" ref="BL10:BL73">BK10/12*1</f>
        <v>0</v>
      </c>
      <c r="BM10" s="47">
        <v>0</v>
      </c>
      <c r="BN10" s="12">
        <f aca="true" t="shared" si="18" ref="BN10:BN73">BS10+BV10+BY10+CB10</f>
        <v>24500</v>
      </c>
      <c r="BO10" s="33">
        <f aca="true" t="shared" si="19" ref="BO10:BO73">BN10/12*1</f>
        <v>2041.6666666666667</v>
      </c>
      <c r="BP10" s="12">
        <f aca="true" t="shared" si="20" ref="BP10:BP73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aca="true" t="shared" si="21" ref="BT10:BT73">BS10/12*1</f>
        <v>1250</v>
      </c>
      <c r="BU10" s="47"/>
      <c r="BV10" s="47">
        <v>0</v>
      </c>
      <c r="BW10" s="33">
        <f aca="true" t="shared" si="22" ref="BW10:BW73">BV10/12*1</f>
        <v>0</v>
      </c>
      <c r="BX10" s="47"/>
      <c r="BY10" s="42">
        <v>8500</v>
      </c>
      <c r="BZ10" s="33">
        <f aca="true" t="shared" si="23" ref="BZ10:BZ73">BY10/12*1</f>
        <v>708.3333333333334</v>
      </c>
      <c r="CA10" s="47"/>
      <c r="CB10" s="47">
        <v>1000</v>
      </c>
      <c r="CC10" s="33">
        <f aca="true" t="shared" si="24" ref="CC10:CC73">CB10/12*1</f>
        <v>83.33333333333333</v>
      </c>
      <c r="CD10" s="47"/>
      <c r="CE10" s="11"/>
      <c r="CF10" s="33">
        <f aca="true" t="shared" si="25" ref="CF10:CF73">CE10/12*1</f>
        <v>0</v>
      </c>
      <c r="CG10" s="47">
        <v>0</v>
      </c>
      <c r="CH10" s="42">
        <v>7357</v>
      </c>
      <c r="CI10" s="33">
        <f aca="true" t="shared" si="26" ref="CI10:CI73">CH10/12*1</f>
        <v>613.0833333333334</v>
      </c>
      <c r="CJ10" s="47"/>
      <c r="CK10" s="38">
        <v>0</v>
      </c>
      <c r="CL10" s="33">
        <f aca="true" t="shared" si="27" ref="CL10:CL73">CK10/12*1</f>
        <v>0</v>
      </c>
      <c r="CM10" s="47"/>
      <c r="CN10" s="47">
        <v>64340</v>
      </c>
      <c r="CO10" s="33">
        <f aca="true" t="shared" si="28" ref="CO10:CO73">CN10/12*1</f>
        <v>5361.666666666667</v>
      </c>
      <c r="CP10" s="47"/>
      <c r="CQ10" s="47">
        <v>22500</v>
      </c>
      <c r="CR10" s="33">
        <f aca="true" t="shared" si="29" ref="CR10:CR73">CQ10/12*1</f>
        <v>1875</v>
      </c>
      <c r="CS10" s="47"/>
      <c r="CT10" s="38">
        <v>10000</v>
      </c>
      <c r="CU10" s="33">
        <f aca="true" t="shared" si="30" ref="CU10:CU73">CT10/12*1</f>
        <v>833.3333333333334</v>
      </c>
      <c r="CV10" s="47"/>
      <c r="CW10" s="42">
        <v>1000</v>
      </c>
      <c r="CX10" s="33">
        <f aca="true" t="shared" si="31" ref="CX10:CX73">CW10/12*1</f>
        <v>83.33333333333333</v>
      </c>
      <c r="CY10" s="47"/>
      <c r="CZ10" s="42">
        <v>0</v>
      </c>
      <c r="DA10" s="33">
        <f aca="true" t="shared" si="32" ref="DA10:DA73">CZ10/12*1</f>
        <v>0</v>
      </c>
      <c r="DB10" s="47"/>
      <c r="DC10" s="47">
        <v>1000</v>
      </c>
      <c r="DD10" s="33">
        <f aca="true" t="shared" si="33" ref="DD10:DD73">DC10/12*1</f>
        <v>83.33333333333333</v>
      </c>
      <c r="DE10" s="47"/>
      <c r="DF10" s="47"/>
      <c r="DG10" s="12">
        <v>584380.8</v>
      </c>
      <c r="DH10" s="42">
        <v>0</v>
      </c>
      <c r="DI10" s="33">
        <f aca="true" t="shared" si="34" ref="DI10:DI73">DH10/12*1</f>
        <v>0</v>
      </c>
      <c r="DJ10" s="47"/>
      <c r="DK10" s="47">
        <v>0</v>
      </c>
      <c r="DL10" s="33">
        <f aca="true" t="shared" si="35" ref="DL10:DL73">DK10/12*1</f>
        <v>0</v>
      </c>
      <c r="DM10" s="47"/>
      <c r="DN10" s="42">
        <v>0</v>
      </c>
      <c r="DO10" s="33">
        <f aca="true" t="shared" si="36" ref="DO10:DO73">DN10/12*1</f>
        <v>0</v>
      </c>
      <c r="DP10" s="47">
        <v>0</v>
      </c>
      <c r="DQ10" s="47">
        <v>0</v>
      </c>
      <c r="DR10" s="33">
        <f aca="true" t="shared" si="37" ref="DR10:DR73">DQ10/12*1</f>
        <v>0</v>
      </c>
      <c r="DS10" s="47"/>
      <c r="DT10" s="42">
        <v>0</v>
      </c>
      <c r="DU10" s="33">
        <f aca="true" t="shared" si="38" ref="DU10:DU73">DT10/12*1</f>
        <v>0</v>
      </c>
      <c r="DV10" s="47">
        <v>0</v>
      </c>
      <c r="DW10" s="47">
        <v>0</v>
      </c>
      <c r="DX10" s="33">
        <f aca="true" t="shared" si="39" ref="DX10:DX73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aca="true" t="shared" si="40" ref="F11:F74">E11/12*1</f>
        <v>4477.15</v>
      </c>
      <c r="G11" s="12" t="e">
        <f>#REF!+#REF!-DY11</f>
        <v>#REF!</v>
      </c>
      <c r="H11" s="12" t="e">
        <f aca="true" t="shared" si="41" ref="H11:H74">G11/F11*100</f>
        <v>#REF!</v>
      </c>
      <c r="I11" s="12" t="e">
        <f aca="true" t="shared" si="42" ref="I11:I74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aca="true" t="shared" si="43" ref="L11:L74">V11+AA11+AF11+AK11+AP11+AU11+BM11+BU11+BX11+CA11+CD11+CG11+CM11+CP11+CV11+CY11+DE11</f>
        <v>0</v>
      </c>
      <c r="M11" s="12">
        <f aca="true" t="shared" si="44" ref="M11:M74">L11/K11*100</f>
        <v>0</v>
      </c>
      <c r="N11" s="12">
        <f aca="true" t="shared" si="45" ref="N11:N74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aca="true" t="shared" si="46" ref="R11:R74">Q11/P11*100</f>
        <v>0</v>
      </c>
      <c r="S11" s="11">
        <f aca="true" t="shared" si="47" ref="S11:S74">Q11/O11*100</f>
        <v>0</v>
      </c>
      <c r="T11" s="47">
        <v>800</v>
      </c>
      <c r="U11" s="33">
        <f t="shared" si="6"/>
        <v>66.66666666666667</v>
      </c>
      <c r="V11" s="47"/>
      <c r="W11" s="12">
        <f aca="true" t="shared" si="48" ref="W11:W74">V11/U11*100</f>
        <v>0</v>
      </c>
      <c r="X11" s="11">
        <f aca="true" t="shared" si="49" ref="X11:X74">V11/T11*100</f>
        <v>0</v>
      </c>
      <c r="Y11" s="47">
        <v>5100</v>
      </c>
      <c r="Z11" s="33">
        <f t="shared" si="7"/>
        <v>425</v>
      </c>
      <c r="AA11" s="47"/>
      <c r="AB11" s="12">
        <f aca="true" t="shared" si="50" ref="AB11:AB74">AA11/Z11*100</f>
        <v>0</v>
      </c>
      <c r="AC11" s="11">
        <f aca="true" t="shared" si="51" ref="AC11:AC74">AA11/Y11*100</f>
        <v>0</v>
      </c>
      <c r="AD11" s="47">
        <v>10499.1</v>
      </c>
      <c r="AE11" s="33">
        <f t="shared" si="8"/>
        <v>874.9250000000001</v>
      </c>
      <c r="AF11" s="47"/>
      <c r="AG11" s="12">
        <f aca="true" t="shared" si="52" ref="AG11:AG74">AF11/AE11*100</f>
        <v>0</v>
      </c>
      <c r="AH11" s="11">
        <f aca="true" t="shared" si="53" ref="AH11:AH74">AF11/AD11*100</f>
        <v>0</v>
      </c>
      <c r="AI11" s="47">
        <v>123.6</v>
      </c>
      <c r="AJ11" s="33">
        <f t="shared" si="9"/>
        <v>10.299999999999999</v>
      </c>
      <c r="AK11" s="47"/>
      <c r="AL11" s="12">
        <f aca="true" t="shared" si="54" ref="AL11:AL74">AK11/AJ11*100</f>
        <v>0</v>
      </c>
      <c r="AM11" s="11">
        <f aca="true" t="shared" si="55" ref="AM11:AM74">AK11/AI11*100</f>
        <v>0</v>
      </c>
      <c r="AN11" s="47"/>
      <c r="AO11" s="33">
        <f t="shared" si="10"/>
        <v>0</v>
      </c>
      <c r="AP11" s="47"/>
      <c r="AQ11" s="12" t="e">
        <f aca="true" t="shared" si="56" ref="AQ11:AQ74">AP11/AO11*100</f>
        <v>#DIV/0!</v>
      </c>
      <c r="AR11" s="11" t="e">
        <f aca="true" t="shared" si="57" ref="AR11:AR74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aca="true" t="shared" si="58" ref="BQ11:BQ74">BP11/BO11*100</f>
        <v>0</v>
      </c>
      <c r="BR11" s="11">
        <f aca="true" t="shared" si="59" ref="BR11:BR74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aca="true" t="shared" si="60" ref="DG11:DG74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aca="true" t="shared" si="61" ref="EA11:EA74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</v>
      </c>
      <c r="F12" s="33">
        <f t="shared" si="40"/>
        <v>747.975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25319.6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25319.6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</v>
      </c>
      <c r="K14" s="33">
        <f t="shared" si="2"/>
        <v>769.475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66.35000000000001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66.35000000000001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2461.2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532.8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292.6666666666667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</v>
      </c>
      <c r="CP16" s="47"/>
      <c r="CQ16" s="47">
        <v>800</v>
      </c>
      <c r="CR16" s="33">
        <f t="shared" si="29"/>
        <v>66.66666666666667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1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</v>
      </c>
      <c r="CP17" s="47"/>
      <c r="CQ17" s="47">
        <v>800</v>
      </c>
      <c r="CR17" s="33">
        <f t="shared" si="29"/>
        <v>66.66666666666667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291.6666666666667</v>
      </c>
      <c r="DE17" s="47"/>
      <c r="DF17" s="47"/>
      <c r="DG17" s="12">
        <f t="shared" si="60"/>
        <v>35846.8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</v>
      </c>
      <c r="DY17" s="47"/>
      <c r="DZ17" s="47"/>
      <c r="EA17" s="12">
        <f t="shared" si="61"/>
        <v>2861.2</v>
      </c>
    </row>
    <row r="18" spans="1:131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4840.9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1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</v>
      </c>
      <c r="V19" s="47"/>
      <c r="W19" s="12">
        <f t="shared" si="48"/>
        <v>0</v>
      </c>
      <c r="X19" s="11">
        <f t="shared" si="49"/>
        <v>0</v>
      </c>
      <c r="Y19" s="47">
        <v>4301.9</v>
      </c>
      <c r="Z19" s="33">
        <f t="shared" si="7"/>
        <v>358.4916666666666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83.33333333333333</v>
      </c>
      <c r="BX19" s="47"/>
      <c r="BY19" s="42">
        <v>1044.3</v>
      </c>
      <c r="BZ19" s="33">
        <f t="shared" si="23"/>
        <v>87.02499999999999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1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</v>
      </c>
      <c r="P20" s="33">
        <f t="shared" si="4"/>
        <v>6.283333333333334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</v>
      </c>
      <c r="AE20" s="33">
        <f t="shared" si="8"/>
        <v>6.283333333333334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315.2916666666667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1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4897.983333333334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</v>
      </c>
      <c r="DH22" s="42">
        <v>0</v>
      </c>
      <c r="DI22" s="33">
        <f t="shared" si="34"/>
        <v>0</v>
      </c>
      <c r="DJ22" s="47"/>
      <c r="DK22" s="47">
        <v>37455.3</v>
      </c>
      <c r="DL22" s="33">
        <f t="shared" si="35"/>
        <v>3121.275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</v>
      </c>
      <c r="DY22" s="47"/>
      <c r="DZ22" s="47"/>
      <c r="EA22" s="12">
        <f t="shared" si="61"/>
        <v>41665.3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745.8333333333334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4535.275000000001</v>
      </c>
      <c r="BA23" s="47"/>
      <c r="BB23" s="38">
        <v>0</v>
      </c>
      <c r="BC23" s="33">
        <f t="shared" si="14"/>
        <v>0</v>
      </c>
      <c r="BD23" s="13"/>
      <c r="BE23" s="42">
        <v>1166.9</v>
      </c>
      <c r="BF23" s="33">
        <f t="shared" si="15"/>
        <v>97.24166666666667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366.6666666666667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9726.8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1177.6</v>
      </c>
      <c r="U24" s="33">
        <f t="shared" si="6"/>
        <v>98.13333333333333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695.9583333333334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8840.3</v>
      </c>
      <c r="K25" s="33">
        <f t="shared" si="2"/>
        <v>736.6916666666666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2225.7</v>
      </c>
      <c r="P25" s="33">
        <f t="shared" si="4"/>
        <v>185.475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304.1666666666667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307.4166666666667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83.33333333333333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583.3333333333334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7121.700000000001</v>
      </c>
      <c r="K27" s="33">
        <f t="shared" si="2"/>
        <v>593.475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833.3333333333334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7968.700000000001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266.6666666666667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82.55833333333334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82.55833333333334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683.3333333333334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583.3333333333334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316.6666666666667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316.6666666666667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745.8333333333334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291.6666666666667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291.6666666666667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37761.6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</v>
      </c>
      <c r="U34" s="33">
        <f t="shared" si="6"/>
        <v>205.275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291.6666666666667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8.333333333333334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2211.725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37761.6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</v>
      </c>
      <c r="DX34" s="33">
        <f t="shared" si="39"/>
        <v>341.4666666666667</v>
      </c>
      <c r="DY34" s="47"/>
      <c r="DZ34" s="47"/>
      <c r="EA34" s="12">
        <f t="shared" si="61"/>
        <v>4097.6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7303.983333333334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2062.058333333333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32.84166666666667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5075.9</v>
      </c>
      <c r="CO35" s="33">
        <f t="shared" si="28"/>
        <v>422.9916666666666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590.1750000000001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61573.6</v>
      </c>
      <c r="F36" s="33">
        <f t="shared" si="40"/>
        <v>5131.133333333333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708.3333333333334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38173.6</v>
      </c>
      <c r="AZ36" s="33">
        <f t="shared" si="13"/>
        <v>3181.133333333333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8.333333333333334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83.33333333333333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61573.6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</v>
      </c>
      <c r="K37" s="33">
        <f t="shared" si="2"/>
        <v>5742.216666666666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</v>
      </c>
      <c r="U37" s="33">
        <f t="shared" si="6"/>
        <v>714.8916666666668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9554.3</v>
      </c>
      <c r="K38" s="33">
        <f t="shared" si="2"/>
        <v>796.1916666666666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625.3</v>
      </c>
      <c r="Z38" s="33">
        <f t="shared" si="7"/>
        <v>52.10833333333333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561.1750000000001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316.6666666666667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83.33333333333333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30611.6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300.4166666666667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</v>
      </c>
      <c r="D40" s="38">
        <v>0</v>
      </c>
      <c r="E40" s="25">
        <f t="shared" si="0"/>
        <v>793033</v>
      </c>
      <c r="F40" s="33">
        <f t="shared" si="40"/>
        <v>66086.08333333333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655.8333333333334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683.3333333333334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70663.4</v>
      </c>
      <c r="DX40" s="33">
        <f t="shared" si="39"/>
        <v>5888.616666666666</v>
      </c>
      <c r="DY40" s="47"/>
      <c r="DZ40" s="47"/>
      <c r="EA40" s="12">
        <f t="shared" si="61"/>
        <v>70663.4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144894.4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20933.1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</v>
      </c>
      <c r="BO41" s="33">
        <f t="shared" si="19"/>
        <v>808.475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</v>
      </c>
      <c r="BT41" s="33">
        <f t="shared" si="21"/>
        <v>693.475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144894.4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aca="true" t="shared" si="62" ref="E42:E73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779.5833333333334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291.6666666666667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608.3333333333334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576.7083333333334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310056.6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89.83333333333333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68.83333333333333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310056.6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906.5583333333334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</v>
      </c>
      <c r="U46" s="33">
        <f t="shared" si="6"/>
        <v>2.725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392.2916666666667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709.5833333333334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</v>
      </c>
      <c r="K48" s="33">
        <f t="shared" si="2"/>
        <v>47.80833333333334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375.6666666666667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8.333333333333334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855.9000000000001</v>
      </c>
      <c r="K50" s="33">
        <f t="shared" si="2"/>
        <v>71.325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</v>
      </c>
      <c r="K51" s="33">
        <f t="shared" si="2"/>
        <v>214.525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1216.6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635.8</v>
      </c>
      <c r="Z52" s="33">
        <f t="shared" si="7"/>
        <v>52.98333333333333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335.4891666666667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84.01666666666667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</v>
      </c>
      <c r="CO53" s="33">
        <f t="shared" si="28"/>
        <v>46.225</v>
      </c>
      <c r="CP53" s="47"/>
      <c r="CQ53" s="47">
        <v>554.7</v>
      </c>
      <c r="CR53" s="33">
        <f t="shared" si="29"/>
        <v>46.225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2400.2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1244.6</v>
      </c>
      <c r="D54" s="42">
        <v>0</v>
      </c>
      <c r="E54" s="25">
        <f t="shared" si="62"/>
        <v>19397.4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</v>
      </c>
      <c r="P55" s="33">
        <f t="shared" si="4"/>
        <v>60.39166666666666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0.03333333333333333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60.35833333333333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301.9166666666667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366.0416666666667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9.333333333333334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268.575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72.33333333333333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8.333333333333334</v>
      </c>
      <c r="CP58" s="47"/>
      <c r="CQ58" s="47">
        <v>100</v>
      </c>
      <c r="CR58" s="33">
        <f t="shared" si="29"/>
        <v>8.333333333333334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69684.4</v>
      </c>
      <c r="K59" s="33">
        <f t="shared" si="2"/>
        <v>5807.033333333333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291.6666666666667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416.6666666666667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269.6666666666667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0.4166666666666667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8.333333333333334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24101.6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95.83333333333333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8.333333333333334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70.83333333333333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24101.6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38.59166666666667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291.6666666666667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38471.6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615.7666666666667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6.925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68.96666666666667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364.0416666666667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95.83333333333333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38471.6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350.4166666666667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17877.1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17877.1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291.6666666666667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294.4</v>
      </c>
      <c r="DX66" s="33">
        <f t="shared" si="39"/>
        <v>24.53333333333333</v>
      </c>
      <c r="DY66" s="47"/>
      <c r="DZ66" s="47"/>
      <c r="EA66" s="12">
        <f t="shared" si="61"/>
        <v>294.4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415.9166666666667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44193.6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9377.3</v>
      </c>
      <c r="P69" s="33">
        <f t="shared" si="4"/>
        <v>781.4416666666666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9177.3</v>
      </c>
      <c r="AE69" s="33">
        <f t="shared" si="8"/>
        <v>764.775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</v>
      </c>
      <c r="U71" s="33">
        <f t="shared" si="6"/>
        <v>5.408333333333334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85.83333333333333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85.83333333333333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2600.2</v>
      </c>
      <c r="P72" s="33">
        <f t="shared" si="4"/>
        <v>216.6833333333333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0.016666666666666666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70.83333333333333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aca="true" t="shared" si="63" ref="E74:E82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aca="true" t="shared" si="64" ref="J74:J81">T74+Y74+AD74+AI74+AN74+AS74+BK74+BS74+BV74+BY74+CB74+CE74+CK74+CN74+CT74+CW74+DC74</f>
        <v>2458.6</v>
      </c>
      <c r="K74" s="33">
        <f aca="true" t="shared" si="65" ref="K74:K81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aca="true" t="shared" si="66" ref="O74:O81">T74+AD74</f>
        <v>1363.2</v>
      </c>
      <c r="P74" s="33">
        <f aca="true" t="shared" si="67" ref="P74:P81">O74/12*1</f>
        <v>113.60000000000001</v>
      </c>
      <c r="Q74" s="20">
        <f aca="true" t="shared" si="68" ref="Q74:Q81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aca="true" t="shared" si="69" ref="U74:U81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aca="true" t="shared" si="70" ref="Z74:Z81">Y74/12*1</f>
        <v>65.28333333333333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aca="true" t="shared" si="71" ref="AE74:AE8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aca="true" t="shared" si="72" ref="AJ74:AJ81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aca="true" t="shared" si="73" ref="AO74:AO81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aca="true" t="shared" si="74" ref="AT74:AT81">AS74/12*1</f>
        <v>0</v>
      </c>
      <c r="AU74" s="47">
        <v>0</v>
      </c>
      <c r="AV74" s="38">
        <v>0</v>
      </c>
      <c r="AW74" s="33">
        <f aca="true" t="shared" si="75" ref="AW74:AW81">AV74/12*1</f>
        <v>0</v>
      </c>
      <c r="AX74" s="47"/>
      <c r="AY74" s="48">
        <v>12623.6</v>
      </c>
      <c r="AZ74" s="33">
        <f aca="true" t="shared" si="76" ref="AZ74:AZ81">AY74/12*1</f>
        <v>1051.9666666666667</v>
      </c>
      <c r="BA74" s="47"/>
      <c r="BB74" s="38">
        <v>0</v>
      </c>
      <c r="BC74" s="33">
        <f aca="true" t="shared" si="77" ref="BC74:BC81">BB74/12*1</f>
        <v>0</v>
      </c>
      <c r="BD74" s="23"/>
      <c r="BE74" s="42">
        <v>0</v>
      </c>
      <c r="BF74" s="33">
        <f aca="true" t="shared" si="78" ref="BF74:BF81">BE74/12*1</f>
        <v>0</v>
      </c>
      <c r="BG74" s="47"/>
      <c r="BH74" s="38">
        <v>0</v>
      </c>
      <c r="BI74" s="33">
        <f aca="true" t="shared" si="79" ref="BI74:BI81">BH74/12*1</f>
        <v>0</v>
      </c>
      <c r="BJ74" s="47">
        <v>0</v>
      </c>
      <c r="BK74" s="38">
        <v>0</v>
      </c>
      <c r="BL74" s="33">
        <f aca="true" t="shared" si="80" ref="BL74:BL81">BK74/12*1</f>
        <v>0</v>
      </c>
      <c r="BM74" s="47">
        <v>0</v>
      </c>
      <c r="BN74" s="20">
        <f aca="true" t="shared" si="81" ref="BN74:BN81">BS74+BV74+BY74+CB74</f>
        <v>300</v>
      </c>
      <c r="BO74" s="33">
        <f aca="true" t="shared" si="82" ref="BO74:BO81">BN74/12*1</f>
        <v>25</v>
      </c>
      <c r="BP74" s="20">
        <f aca="true" t="shared" si="83" ref="BP74:BP81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aca="true" t="shared" si="84" ref="BT74:BT81">BS74/12*1</f>
        <v>20</v>
      </c>
      <c r="BU74" s="47"/>
      <c r="BV74" s="47">
        <v>60</v>
      </c>
      <c r="BW74" s="33">
        <f aca="true" t="shared" si="85" ref="BW74:BW81">BV74/12*1</f>
        <v>5</v>
      </c>
      <c r="BX74" s="47"/>
      <c r="BY74" s="42">
        <v>0</v>
      </c>
      <c r="BZ74" s="33">
        <f aca="true" t="shared" si="86" ref="BZ74:BZ81">BY74/12*1</f>
        <v>0</v>
      </c>
      <c r="CA74" s="47"/>
      <c r="CB74" s="47">
        <v>0</v>
      </c>
      <c r="CC74" s="33">
        <f aca="true" t="shared" si="87" ref="CC74:CC81">CB74/12*1</f>
        <v>0</v>
      </c>
      <c r="CD74" s="47"/>
      <c r="CE74" s="19"/>
      <c r="CF74" s="33">
        <f aca="true" t="shared" si="88" ref="CF74:CF81">CE74/12*1</f>
        <v>0</v>
      </c>
      <c r="CG74" s="47">
        <v>0</v>
      </c>
      <c r="CH74" s="42">
        <v>0</v>
      </c>
      <c r="CI74" s="33">
        <f aca="true" t="shared" si="89" ref="CI74:CI81">CH74/12*1</f>
        <v>0</v>
      </c>
      <c r="CJ74" s="47"/>
      <c r="CK74" s="38">
        <v>0</v>
      </c>
      <c r="CL74" s="33">
        <f aca="true" t="shared" si="90" ref="CL74:CL81">CK74/12*1</f>
        <v>0</v>
      </c>
      <c r="CM74" s="47"/>
      <c r="CN74" s="47">
        <v>0</v>
      </c>
      <c r="CO74" s="33">
        <f aca="true" t="shared" si="91" ref="CO74:CO81">CN74/12*1</f>
        <v>0</v>
      </c>
      <c r="CP74" s="47"/>
      <c r="CQ74" s="47">
        <v>0</v>
      </c>
      <c r="CR74" s="33">
        <f aca="true" t="shared" si="92" ref="CR74:CR81">CQ74/12*1</f>
        <v>0</v>
      </c>
      <c r="CS74" s="47"/>
      <c r="CT74" s="38">
        <v>0</v>
      </c>
      <c r="CU74" s="33">
        <f aca="true" t="shared" si="93" ref="CU74:CU81">CT74/12*1</f>
        <v>0</v>
      </c>
      <c r="CV74" s="47"/>
      <c r="CW74" s="42">
        <v>0</v>
      </c>
      <c r="CX74" s="33">
        <f aca="true" t="shared" si="94" ref="CX74:CX81">CW74/12*1</f>
        <v>0</v>
      </c>
      <c r="CY74" s="47"/>
      <c r="CZ74" s="42">
        <v>0</v>
      </c>
      <c r="DA74" s="33">
        <f aca="true" t="shared" si="95" ref="DA74:DA81">CZ74/12*1</f>
        <v>0</v>
      </c>
      <c r="DB74" s="47"/>
      <c r="DC74" s="47">
        <v>0</v>
      </c>
      <c r="DD74" s="33">
        <f aca="true" t="shared" si="96" ref="DD74:DD81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aca="true" t="shared" si="97" ref="DI74:DI81">DH74/12*1</f>
        <v>0</v>
      </c>
      <c r="DJ74" s="47">
        <v>0</v>
      </c>
      <c r="DK74" s="47">
        <v>0</v>
      </c>
      <c r="DL74" s="33">
        <f aca="true" t="shared" si="98" ref="DL74:DL81">DK74/12*1</f>
        <v>0</v>
      </c>
      <c r="DM74" s="47"/>
      <c r="DN74" s="42">
        <v>0</v>
      </c>
      <c r="DO74" s="33">
        <f aca="true" t="shared" si="99" ref="DO74:DO81">DN74/12*1</f>
        <v>0</v>
      </c>
      <c r="DP74" s="47">
        <v>0</v>
      </c>
      <c r="DQ74" s="47">
        <v>0</v>
      </c>
      <c r="DR74" s="33">
        <f aca="true" t="shared" si="100" ref="DR74:DR81">DQ74/12*1</f>
        <v>0</v>
      </c>
      <c r="DS74" s="47"/>
      <c r="DT74" s="42">
        <v>0</v>
      </c>
      <c r="DU74" s="33">
        <f aca="true" t="shared" si="101" ref="DU74:DU81">DT74/12*1</f>
        <v>0</v>
      </c>
      <c r="DV74" s="47">
        <v>0</v>
      </c>
      <c r="DW74" s="47">
        <v>800</v>
      </c>
      <c r="DX74" s="33">
        <f aca="true" t="shared" si="102" ref="DX74:DX81">DW74/12*1</f>
        <v>66.66666666666667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aca="true" t="shared" si="103" ref="F75:F81">E75/12*1</f>
        <v>868.1583333333333</v>
      </c>
      <c r="G75" s="12" t="e">
        <f>#REF!+#REF!-DY75</f>
        <v>#REF!</v>
      </c>
      <c r="H75" s="12" t="e">
        <f aca="true" t="shared" si="104" ref="H75:H82">G75/F75*100</f>
        <v>#REF!</v>
      </c>
      <c r="I75" s="12" t="e">
        <f aca="true" t="shared" si="105" ref="I75:I82">G75/E75*100</f>
        <v>#REF!</v>
      </c>
      <c r="J75" s="12">
        <f t="shared" si="64"/>
        <v>3415.1</v>
      </c>
      <c r="K75" s="33">
        <f t="shared" si="65"/>
        <v>284.59166666666664</v>
      </c>
      <c r="L75" s="12">
        <f aca="true" t="shared" si="106" ref="L75:L81">V75+AA75+AF75+AK75+AP75+AU75+BM75+BU75+BX75+CA75+CD75+CG75+CM75+CP75+CV75+CY75+DE75</f>
        <v>0</v>
      </c>
      <c r="M75" s="12">
        <f aca="true" t="shared" si="107" ref="M75:M82">L75/K75*100</f>
        <v>0</v>
      </c>
      <c r="N75" s="12">
        <f aca="true" t="shared" si="108" ref="N75:N82">L75/J75*100</f>
        <v>0</v>
      </c>
      <c r="O75" s="20">
        <f t="shared" si="66"/>
        <v>639.6999999999999</v>
      </c>
      <c r="P75" s="33">
        <f t="shared" si="67"/>
        <v>53.30833333333333</v>
      </c>
      <c r="Q75" s="20">
        <f t="shared" si="68"/>
        <v>0</v>
      </c>
      <c r="R75" s="12">
        <f aca="true" t="shared" si="109" ref="R75:R82">Q75/P75*100</f>
        <v>0</v>
      </c>
      <c r="S75" s="11">
        <f aca="true" t="shared" si="110" ref="S75:S82">Q75/O75*100</f>
        <v>0</v>
      </c>
      <c r="T75" s="47">
        <v>5.8</v>
      </c>
      <c r="U75" s="33">
        <f t="shared" si="69"/>
        <v>0.48333333333333334</v>
      </c>
      <c r="V75" s="47"/>
      <c r="W75" s="12">
        <f aca="true" t="shared" si="111" ref="W75:W82">V75/U75*100</f>
        <v>0</v>
      </c>
      <c r="X75" s="11">
        <f aca="true" t="shared" si="112" ref="X75:X82">V75/T75*100</f>
        <v>0</v>
      </c>
      <c r="Y75" s="47">
        <v>1355.4</v>
      </c>
      <c r="Z75" s="33">
        <f t="shared" si="70"/>
        <v>112.95</v>
      </c>
      <c r="AA75" s="47"/>
      <c r="AB75" s="12">
        <f aca="true" t="shared" si="113" ref="AB75:AB82">AA75/Z75*100</f>
        <v>0</v>
      </c>
      <c r="AC75" s="11">
        <f aca="true" t="shared" si="114" ref="AC75:AC82">AA75/Y75*100</f>
        <v>0</v>
      </c>
      <c r="AD75" s="47">
        <v>633.9</v>
      </c>
      <c r="AE75" s="33">
        <f t="shared" si="71"/>
        <v>52.824999999999996</v>
      </c>
      <c r="AF75" s="47"/>
      <c r="AG75" s="12">
        <f aca="true" t="shared" si="115" ref="AG75:AG82">AF75/AE75*100</f>
        <v>0</v>
      </c>
      <c r="AH75" s="11">
        <f aca="true" t="shared" si="116" ref="AH75:AH82">AF75/AD75*100</f>
        <v>0</v>
      </c>
      <c r="AI75" s="47">
        <v>20</v>
      </c>
      <c r="AJ75" s="33">
        <f t="shared" si="72"/>
        <v>1.6666666666666667</v>
      </c>
      <c r="AK75" s="47"/>
      <c r="AL75" s="12">
        <f aca="true" t="shared" si="117" ref="AL75:AL82">AK75/AJ75*100</f>
        <v>0</v>
      </c>
      <c r="AM75" s="11">
        <f aca="true" t="shared" si="118" ref="AM75:AM82">AK75/AI75*100</f>
        <v>0</v>
      </c>
      <c r="AN75" s="47"/>
      <c r="AO75" s="33">
        <f t="shared" si="73"/>
        <v>0</v>
      </c>
      <c r="AP75" s="47"/>
      <c r="AQ75" s="12" t="e">
        <f aca="true" t="shared" si="119" ref="AQ75:AQ82">AP75/AO75*100</f>
        <v>#DIV/0!</v>
      </c>
      <c r="AR75" s="11" t="e">
        <f aca="true" t="shared" si="120" ref="AR75:AR82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aca="true" t="shared" si="121" ref="BQ75:BQ82">BP75/BO75*100</f>
        <v>0</v>
      </c>
      <c r="BR75" s="11">
        <f aca="true" t="shared" si="122" ref="BR75:BR8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aca="true" t="shared" si="123" ref="DG75:DG81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aca="true" t="shared" si="124" ref="EA75:EA81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291.6666666666667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</v>
      </c>
      <c r="Z78" s="33">
        <f t="shared" si="70"/>
        <v>99.24166666666667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372.4166666666667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865.8333333333334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83.33333333333333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92.60000000000001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1" s="17" customFormat="1" ht="18.75" customHeight="1">
      <c r="A82" s="372" t="s">
        <v>44</v>
      </c>
      <c r="B82" s="373"/>
      <c r="C82" s="16">
        <f>SUM(C10:C81)</f>
        <v>930252.3000000002</v>
      </c>
      <c r="D82" s="16">
        <f>SUM(D10:D81)</f>
        <v>11024.6</v>
      </c>
      <c r="E82" s="25">
        <f t="shared" si="63"/>
        <v>4590881.741000001</v>
      </c>
      <c r="F82" s="12">
        <f>E82/12*11</f>
        <v>4208308.262583335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</v>
      </c>
      <c r="P82" s="12">
        <f>O82/12*11</f>
        <v>557324.8999999999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376374.501</v>
      </c>
      <c r="Z82" s="12">
        <f>Y82/12*11</f>
        <v>345009.95925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45149.6</v>
      </c>
      <c r="AJ82" s="12">
        <f>AI82/12*11</f>
        <v>41387.13333333333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100427.525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9421.866666666667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95585.87499999999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34071.21666666667</v>
      </c>
      <c r="DE82" s="47">
        <f>SUM(DE10:DE81)</f>
        <v>0</v>
      </c>
      <c r="DF82" s="47">
        <f>SUM(DF10:DF81)</f>
        <v>0</v>
      </c>
      <c r="DG82" s="24">
        <f>SUM(DG10:DG81)</f>
        <v>4474881.641000002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3:7" ht="17.25">
      <c r="C83" s="52"/>
      <c r="D83" s="52"/>
      <c r="E83" s="52"/>
      <c r="F83" s="52"/>
      <c r="G83" s="52"/>
    </row>
  </sheetData>
  <sheetProtection/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zoomScalePageLayoutView="0" workbookViewId="0" topLeftCell="A1">
      <selection activeCell="C4" sqref="C4:C8"/>
    </sheetView>
  </sheetViews>
  <sheetFormatPr defaultColWidth="8.796875" defaultRowHeight="15"/>
  <cols>
    <col min="1" max="1" width="4.3984375" style="1" customWidth="1"/>
    <col min="2" max="2" width="20.5" style="22" customWidth="1"/>
    <col min="3" max="3" width="10.59765625" style="1" customWidth="1"/>
    <col min="4" max="4" width="12" style="1" customWidth="1"/>
    <col min="5" max="5" width="13.19921875" style="1" customWidth="1"/>
    <col min="6" max="6" width="14.09765625" style="34" customWidth="1"/>
    <col min="7" max="7" width="13.8984375" style="1" customWidth="1"/>
    <col min="8" max="8" width="11.69921875" style="1" customWidth="1"/>
    <col min="9" max="9" width="9.5" style="1" customWidth="1"/>
    <col min="10" max="10" width="13.59765625" style="1" customWidth="1"/>
    <col min="11" max="11" width="12" style="1" customWidth="1"/>
    <col min="12" max="12" width="12.6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7" width="12.09765625" style="1" customWidth="1"/>
    <col min="28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2" width="10.3984375" style="1" customWidth="1"/>
    <col min="43" max="43" width="10.69921875" style="1" customWidth="1"/>
    <col min="44" max="44" width="9.59765625" style="1" customWidth="1"/>
    <col min="45" max="46" width="8.19921875" style="1" customWidth="1"/>
    <col min="47" max="47" width="7.19921875" style="1" customWidth="1"/>
    <col min="48" max="49" width="9" style="1" customWidth="1"/>
    <col min="50" max="50" width="7.8984375" style="1" customWidth="1"/>
    <col min="51" max="51" width="14.09765625" style="1" customWidth="1"/>
    <col min="52" max="52" width="13" style="1" customWidth="1"/>
    <col min="53" max="53" width="12.59765625" style="1" customWidth="1"/>
    <col min="54" max="56" width="8.19921875" style="1" customWidth="1"/>
    <col min="57" max="58" width="9.8984375" style="1" customWidth="1"/>
    <col min="59" max="59" width="9.1992187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9.59765625" style="1" customWidth="1"/>
    <col min="74" max="74" width="9.69921875" style="1" customWidth="1"/>
    <col min="75" max="75" width="9.19921875" style="1" customWidth="1"/>
    <col min="76" max="76" width="10.3984375" style="1" customWidth="1"/>
    <col min="77" max="77" width="9.3984375" style="1" customWidth="1"/>
    <col min="78" max="78" width="10.09765625" style="1" customWidth="1"/>
    <col min="79" max="79" width="8.8984375" style="1" customWidth="1"/>
    <col min="80" max="81" width="11.3984375" style="1" customWidth="1"/>
    <col min="82" max="82" width="9.3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0.59765625" style="1" customWidth="1"/>
    <col min="89" max="90" width="9.3984375" style="1" customWidth="1"/>
    <col min="91" max="91" width="8.3984375" style="1" customWidth="1"/>
    <col min="92" max="93" width="11.69921875" style="1" customWidth="1"/>
    <col min="94" max="94" width="10.69921875" style="1" customWidth="1"/>
    <col min="95" max="96" width="11" style="1" customWidth="1"/>
    <col min="97" max="97" width="13.09765625" style="1" customWidth="1"/>
    <col min="98" max="99" width="9.8984375" style="1" customWidth="1"/>
    <col min="100" max="102" width="8" style="1" customWidth="1"/>
    <col min="103" max="103" width="10.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4.59765625" style="1" customWidth="1"/>
    <col min="114" max="115" width="8.3984375" style="1" customWidth="1"/>
    <col min="116" max="116" width="7.5" style="1" customWidth="1"/>
    <col min="117" max="117" width="10.3984375" style="1" customWidth="1"/>
    <col min="118" max="118" width="11.0976562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10.8984375" style="1" customWidth="1"/>
    <col min="126" max="127" width="8.09765625" style="1" customWidth="1"/>
    <col min="128" max="128" width="7.5" style="1" customWidth="1"/>
    <col min="129" max="129" width="11.8984375" style="1" customWidth="1"/>
    <col min="130" max="130" width="11" style="1" customWidth="1"/>
    <col min="131" max="131" width="13.3984375" style="1" customWidth="1"/>
    <col min="132" max="132" width="6.8984375" style="1" customWidth="1"/>
    <col min="133" max="133" width="14" style="1" customWidth="1"/>
    <col min="134" max="134" width="14.09765625" style="1" customWidth="1"/>
    <col min="135" max="135" width="11.8984375" style="1" customWidth="1"/>
    <col min="136" max="136" width="12.19921875" style="1" customWidth="1"/>
    <col min="137" max="137" width="7.19921875" style="1" customWidth="1"/>
    <col min="138" max="138" width="10.09765625" style="1" customWidth="1"/>
    <col min="139" max="16384" width="9" style="1" customWidth="1"/>
  </cols>
  <sheetData>
    <row r="1" spans="3:132" ht="27.75" customHeight="1">
      <c r="C1" s="267" t="s">
        <v>11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268" t="s">
        <v>143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Q2" s="5"/>
      <c r="R2" s="5"/>
      <c r="T2" s="269"/>
      <c r="U2" s="269"/>
      <c r="V2" s="269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2"/>
      <c r="G3" s="8"/>
      <c r="H3" s="8"/>
      <c r="I3" s="8"/>
      <c r="J3" s="8"/>
      <c r="K3" s="8"/>
      <c r="L3" s="268" t="s">
        <v>12</v>
      </c>
      <c r="M3" s="268"/>
      <c r="N3" s="268"/>
      <c r="O3" s="268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270" t="s">
        <v>6</v>
      </c>
      <c r="B4" s="270" t="s">
        <v>10</v>
      </c>
      <c r="C4" s="273" t="s">
        <v>4</v>
      </c>
      <c r="D4" s="273" t="s">
        <v>5</v>
      </c>
      <c r="E4" s="276" t="s">
        <v>13</v>
      </c>
      <c r="F4" s="277"/>
      <c r="G4" s="277"/>
      <c r="H4" s="277"/>
      <c r="I4" s="278"/>
      <c r="J4" s="285" t="s">
        <v>45</v>
      </c>
      <c r="K4" s="286"/>
      <c r="L4" s="286"/>
      <c r="M4" s="286"/>
      <c r="N4" s="287"/>
      <c r="O4" s="294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6"/>
      <c r="DF4" s="297" t="s">
        <v>14</v>
      </c>
      <c r="DG4" s="298" t="s">
        <v>15</v>
      </c>
      <c r="DH4" s="299"/>
      <c r="DI4" s="300"/>
      <c r="DJ4" s="307" t="s">
        <v>3</v>
      </c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297" t="s">
        <v>16</v>
      </c>
      <c r="EC4" s="311" t="s">
        <v>17</v>
      </c>
      <c r="ED4" s="312"/>
      <c r="EE4" s="313"/>
    </row>
    <row r="5" spans="1:135" s="9" customFormat="1" ht="15" customHeight="1">
      <c r="A5" s="271"/>
      <c r="B5" s="271"/>
      <c r="C5" s="274"/>
      <c r="D5" s="274"/>
      <c r="E5" s="279"/>
      <c r="F5" s="280"/>
      <c r="G5" s="280"/>
      <c r="H5" s="280"/>
      <c r="I5" s="281"/>
      <c r="J5" s="288"/>
      <c r="K5" s="289"/>
      <c r="L5" s="289"/>
      <c r="M5" s="289"/>
      <c r="N5" s="290"/>
      <c r="O5" s="320" t="s">
        <v>7</v>
      </c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2"/>
      <c r="AV5" s="323" t="s">
        <v>2</v>
      </c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4" t="s">
        <v>8</v>
      </c>
      <c r="BL5" s="325"/>
      <c r="BM5" s="325"/>
      <c r="BN5" s="328" t="s">
        <v>18</v>
      </c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30"/>
      <c r="CE5" s="331" t="s">
        <v>0</v>
      </c>
      <c r="CF5" s="332"/>
      <c r="CG5" s="332"/>
      <c r="CH5" s="332"/>
      <c r="CI5" s="332"/>
      <c r="CJ5" s="332"/>
      <c r="CK5" s="332"/>
      <c r="CL5" s="332"/>
      <c r="CM5" s="333"/>
      <c r="CN5" s="328" t="s">
        <v>1</v>
      </c>
      <c r="CO5" s="329"/>
      <c r="CP5" s="329"/>
      <c r="CQ5" s="329"/>
      <c r="CR5" s="329"/>
      <c r="CS5" s="329"/>
      <c r="CT5" s="329"/>
      <c r="CU5" s="329"/>
      <c r="CV5" s="329"/>
      <c r="CW5" s="323" t="s">
        <v>19</v>
      </c>
      <c r="CX5" s="323"/>
      <c r="CY5" s="323"/>
      <c r="CZ5" s="324" t="s">
        <v>20</v>
      </c>
      <c r="DA5" s="325"/>
      <c r="DB5" s="334"/>
      <c r="DC5" s="324" t="s">
        <v>21</v>
      </c>
      <c r="DD5" s="325"/>
      <c r="DE5" s="334"/>
      <c r="DF5" s="297"/>
      <c r="DG5" s="301"/>
      <c r="DH5" s="302"/>
      <c r="DI5" s="303"/>
      <c r="DJ5" s="336"/>
      <c r="DK5" s="336"/>
      <c r="DL5" s="337"/>
      <c r="DM5" s="337"/>
      <c r="DN5" s="337"/>
      <c r="DO5" s="337"/>
      <c r="DP5" s="324" t="s">
        <v>22</v>
      </c>
      <c r="DQ5" s="325"/>
      <c r="DR5" s="334"/>
      <c r="DS5" s="341"/>
      <c r="DT5" s="342"/>
      <c r="DU5" s="342"/>
      <c r="DV5" s="342"/>
      <c r="DW5" s="342"/>
      <c r="DX5" s="342"/>
      <c r="DY5" s="342"/>
      <c r="DZ5" s="342"/>
      <c r="EA5" s="342"/>
      <c r="EB5" s="297"/>
      <c r="EC5" s="314"/>
      <c r="ED5" s="315"/>
      <c r="EE5" s="316"/>
    </row>
    <row r="6" spans="1:135" s="9" customFormat="1" ht="119.25" customHeight="1">
      <c r="A6" s="271"/>
      <c r="B6" s="271"/>
      <c r="C6" s="274"/>
      <c r="D6" s="274"/>
      <c r="E6" s="282"/>
      <c r="F6" s="283"/>
      <c r="G6" s="283"/>
      <c r="H6" s="283"/>
      <c r="I6" s="284"/>
      <c r="J6" s="291"/>
      <c r="K6" s="292"/>
      <c r="L6" s="292"/>
      <c r="M6" s="292"/>
      <c r="N6" s="293"/>
      <c r="O6" s="343" t="s">
        <v>23</v>
      </c>
      <c r="P6" s="344"/>
      <c r="Q6" s="344"/>
      <c r="R6" s="344"/>
      <c r="S6" s="345"/>
      <c r="T6" s="346" t="s">
        <v>24</v>
      </c>
      <c r="U6" s="347"/>
      <c r="V6" s="347"/>
      <c r="W6" s="347"/>
      <c r="X6" s="348"/>
      <c r="Y6" s="346" t="s">
        <v>25</v>
      </c>
      <c r="Z6" s="347"/>
      <c r="AA6" s="347"/>
      <c r="AB6" s="347"/>
      <c r="AC6" s="348"/>
      <c r="AD6" s="346" t="s">
        <v>26</v>
      </c>
      <c r="AE6" s="347"/>
      <c r="AF6" s="347"/>
      <c r="AG6" s="347"/>
      <c r="AH6" s="348"/>
      <c r="AI6" s="346" t="s">
        <v>27</v>
      </c>
      <c r="AJ6" s="347"/>
      <c r="AK6" s="347"/>
      <c r="AL6" s="347"/>
      <c r="AM6" s="348"/>
      <c r="AN6" s="346" t="s">
        <v>28</v>
      </c>
      <c r="AO6" s="347"/>
      <c r="AP6" s="347"/>
      <c r="AQ6" s="347"/>
      <c r="AR6" s="348"/>
      <c r="AS6" s="349" t="s">
        <v>29</v>
      </c>
      <c r="AT6" s="349"/>
      <c r="AU6" s="349"/>
      <c r="AV6" s="350" t="s">
        <v>30</v>
      </c>
      <c r="AW6" s="351"/>
      <c r="AX6" s="351"/>
      <c r="AY6" s="350" t="s">
        <v>31</v>
      </c>
      <c r="AZ6" s="351"/>
      <c r="BA6" s="352"/>
      <c r="BB6" s="353" t="s">
        <v>32</v>
      </c>
      <c r="BC6" s="354"/>
      <c r="BD6" s="355"/>
      <c r="BE6" s="353" t="s">
        <v>33</v>
      </c>
      <c r="BF6" s="354"/>
      <c r="BG6" s="354"/>
      <c r="BH6" s="356" t="s">
        <v>34</v>
      </c>
      <c r="BI6" s="357"/>
      <c r="BJ6" s="357"/>
      <c r="BK6" s="326"/>
      <c r="BL6" s="327"/>
      <c r="BM6" s="327"/>
      <c r="BN6" s="358" t="s">
        <v>35</v>
      </c>
      <c r="BO6" s="359"/>
      <c r="BP6" s="359"/>
      <c r="BQ6" s="359"/>
      <c r="BR6" s="360"/>
      <c r="BS6" s="340" t="s">
        <v>36</v>
      </c>
      <c r="BT6" s="340"/>
      <c r="BU6" s="340"/>
      <c r="BV6" s="340" t="s">
        <v>37</v>
      </c>
      <c r="BW6" s="340"/>
      <c r="BX6" s="340"/>
      <c r="BY6" s="340" t="s">
        <v>38</v>
      </c>
      <c r="BZ6" s="340"/>
      <c r="CA6" s="340"/>
      <c r="CB6" s="340" t="s">
        <v>39</v>
      </c>
      <c r="CC6" s="340"/>
      <c r="CD6" s="340"/>
      <c r="CE6" s="340" t="s">
        <v>46</v>
      </c>
      <c r="CF6" s="340"/>
      <c r="CG6" s="340"/>
      <c r="CH6" s="331" t="s">
        <v>47</v>
      </c>
      <c r="CI6" s="332"/>
      <c r="CJ6" s="332"/>
      <c r="CK6" s="340" t="s">
        <v>40</v>
      </c>
      <c r="CL6" s="340"/>
      <c r="CM6" s="340"/>
      <c r="CN6" s="338" t="s">
        <v>41</v>
      </c>
      <c r="CO6" s="339"/>
      <c r="CP6" s="332"/>
      <c r="CQ6" s="340" t="s">
        <v>42</v>
      </c>
      <c r="CR6" s="340"/>
      <c r="CS6" s="340"/>
      <c r="CT6" s="331" t="s">
        <v>48</v>
      </c>
      <c r="CU6" s="332"/>
      <c r="CV6" s="332"/>
      <c r="CW6" s="323"/>
      <c r="CX6" s="323"/>
      <c r="CY6" s="323"/>
      <c r="CZ6" s="326"/>
      <c r="DA6" s="327"/>
      <c r="DB6" s="335"/>
      <c r="DC6" s="326"/>
      <c r="DD6" s="327"/>
      <c r="DE6" s="335"/>
      <c r="DF6" s="297"/>
      <c r="DG6" s="304"/>
      <c r="DH6" s="305"/>
      <c r="DI6" s="306"/>
      <c r="DJ6" s="324" t="s">
        <v>49</v>
      </c>
      <c r="DK6" s="325"/>
      <c r="DL6" s="334"/>
      <c r="DM6" s="324" t="s">
        <v>50</v>
      </c>
      <c r="DN6" s="325"/>
      <c r="DO6" s="334"/>
      <c r="DP6" s="326"/>
      <c r="DQ6" s="327"/>
      <c r="DR6" s="335"/>
      <c r="DS6" s="324" t="s">
        <v>51</v>
      </c>
      <c r="DT6" s="325"/>
      <c r="DU6" s="334"/>
      <c r="DV6" s="324" t="s">
        <v>52</v>
      </c>
      <c r="DW6" s="325"/>
      <c r="DX6" s="334"/>
      <c r="DY6" s="361" t="s">
        <v>53</v>
      </c>
      <c r="DZ6" s="362"/>
      <c r="EA6" s="362"/>
      <c r="EB6" s="297"/>
      <c r="EC6" s="317"/>
      <c r="ED6" s="318"/>
      <c r="EE6" s="319"/>
    </row>
    <row r="7" spans="1:135" s="10" customFormat="1" ht="36" customHeight="1">
      <c r="A7" s="271"/>
      <c r="B7" s="271"/>
      <c r="C7" s="274"/>
      <c r="D7" s="274"/>
      <c r="E7" s="363" t="s">
        <v>43</v>
      </c>
      <c r="F7" s="365" t="s">
        <v>55</v>
      </c>
      <c r="G7" s="366"/>
      <c r="H7" s="366"/>
      <c r="I7" s="367"/>
      <c r="J7" s="363" t="s">
        <v>43</v>
      </c>
      <c r="K7" s="365" t="s">
        <v>55</v>
      </c>
      <c r="L7" s="366"/>
      <c r="M7" s="366"/>
      <c r="N7" s="367"/>
      <c r="O7" s="363" t="s">
        <v>43</v>
      </c>
      <c r="P7" s="365" t="s">
        <v>55</v>
      </c>
      <c r="Q7" s="366"/>
      <c r="R7" s="366"/>
      <c r="S7" s="367"/>
      <c r="T7" s="363" t="s">
        <v>43</v>
      </c>
      <c r="U7" s="365" t="s">
        <v>55</v>
      </c>
      <c r="V7" s="366"/>
      <c r="W7" s="366"/>
      <c r="X7" s="367"/>
      <c r="Y7" s="363" t="s">
        <v>43</v>
      </c>
      <c r="Z7" s="365" t="s">
        <v>55</v>
      </c>
      <c r="AA7" s="366"/>
      <c r="AB7" s="366"/>
      <c r="AC7" s="367"/>
      <c r="AD7" s="363" t="s">
        <v>43</v>
      </c>
      <c r="AE7" s="365" t="s">
        <v>55</v>
      </c>
      <c r="AF7" s="366"/>
      <c r="AG7" s="366"/>
      <c r="AH7" s="367"/>
      <c r="AI7" s="363" t="s">
        <v>43</v>
      </c>
      <c r="AJ7" s="365" t="s">
        <v>55</v>
      </c>
      <c r="AK7" s="366"/>
      <c r="AL7" s="366"/>
      <c r="AM7" s="367"/>
      <c r="AN7" s="363" t="s">
        <v>43</v>
      </c>
      <c r="AO7" s="365" t="s">
        <v>55</v>
      </c>
      <c r="AP7" s="366"/>
      <c r="AQ7" s="366"/>
      <c r="AR7" s="367"/>
      <c r="AS7" s="363" t="s">
        <v>43</v>
      </c>
      <c r="AT7" s="368" t="s">
        <v>55</v>
      </c>
      <c r="AU7" s="369"/>
      <c r="AV7" s="363" t="s">
        <v>43</v>
      </c>
      <c r="AW7" s="368" t="s">
        <v>55</v>
      </c>
      <c r="AX7" s="369"/>
      <c r="AY7" s="363" t="s">
        <v>43</v>
      </c>
      <c r="AZ7" s="368" t="s">
        <v>55</v>
      </c>
      <c r="BA7" s="369"/>
      <c r="BB7" s="363" t="s">
        <v>43</v>
      </c>
      <c r="BC7" s="368" t="s">
        <v>55</v>
      </c>
      <c r="BD7" s="369"/>
      <c r="BE7" s="363" t="s">
        <v>43</v>
      </c>
      <c r="BF7" s="368" t="s">
        <v>55</v>
      </c>
      <c r="BG7" s="369"/>
      <c r="BH7" s="363" t="s">
        <v>43</v>
      </c>
      <c r="BI7" s="368" t="s">
        <v>55</v>
      </c>
      <c r="BJ7" s="369"/>
      <c r="BK7" s="363" t="s">
        <v>43</v>
      </c>
      <c r="BL7" s="368" t="s">
        <v>55</v>
      </c>
      <c r="BM7" s="369"/>
      <c r="BN7" s="363" t="s">
        <v>43</v>
      </c>
      <c r="BO7" s="368" t="s">
        <v>55</v>
      </c>
      <c r="BP7" s="370"/>
      <c r="BQ7" s="370"/>
      <c r="BR7" s="369"/>
      <c r="BS7" s="363" t="s">
        <v>43</v>
      </c>
      <c r="BT7" s="368" t="s">
        <v>55</v>
      </c>
      <c r="BU7" s="369"/>
      <c r="BV7" s="363" t="s">
        <v>43</v>
      </c>
      <c r="BW7" s="368" t="s">
        <v>55</v>
      </c>
      <c r="BX7" s="369"/>
      <c r="BY7" s="363" t="s">
        <v>43</v>
      </c>
      <c r="BZ7" s="368" t="s">
        <v>55</v>
      </c>
      <c r="CA7" s="369"/>
      <c r="CB7" s="363" t="s">
        <v>43</v>
      </c>
      <c r="CC7" s="368" t="s">
        <v>55</v>
      </c>
      <c r="CD7" s="369"/>
      <c r="CE7" s="363" t="s">
        <v>43</v>
      </c>
      <c r="CF7" s="368" t="s">
        <v>55</v>
      </c>
      <c r="CG7" s="369"/>
      <c r="CH7" s="363" t="s">
        <v>43</v>
      </c>
      <c r="CI7" s="368" t="s">
        <v>55</v>
      </c>
      <c r="CJ7" s="369"/>
      <c r="CK7" s="363" t="s">
        <v>43</v>
      </c>
      <c r="CL7" s="368" t="s">
        <v>55</v>
      </c>
      <c r="CM7" s="369"/>
      <c r="CN7" s="363" t="s">
        <v>43</v>
      </c>
      <c r="CO7" s="368" t="s">
        <v>55</v>
      </c>
      <c r="CP7" s="369"/>
      <c r="CQ7" s="363" t="s">
        <v>43</v>
      </c>
      <c r="CR7" s="368" t="s">
        <v>55</v>
      </c>
      <c r="CS7" s="369"/>
      <c r="CT7" s="363" t="s">
        <v>43</v>
      </c>
      <c r="CU7" s="368" t="s">
        <v>55</v>
      </c>
      <c r="CV7" s="369"/>
      <c r="CW7" s="363" t="s">
        <v>43</v>
      </c>
      <c r="CX7" s="368" t="s">
        <v>55</v>
      </c>
      <c r="CY7" s="369"/>
      <c r="CZ7" s="363" t="s">
        <v>43</v>
      </c>
      <c r="DA7" s="368" t="s">
        <v>55</v>
      </c>
      <c r="DB7" s="369"/>
      <c r="DC7" s="363" t="s">
        <v>43</v>
      </c>
      <c r="DD7" s="368" t="s">
        <v>55</v>
      </c>
      <c r="DE7" s="369"/>
      <c r="DF7" s="371" t="s">
        <v>9</v>
      </c>
      <c r="DG7" s="363" t="s">
        <v>43</v>
      </c>
      <c r="DH7" s="368" t="s">
        <v>55</v>
      </c>
      <c r="DI7" s="369"/>
      <c r="DJ7" s="363" t="s">
        <v>43</v>
      </c>
      <c r="DK7" s="368" t="s">
        <v>55</v>
      </c>
      <c r="DL7" s="369"/>
      <c r="DM7" s="363" t="s">
        <v>43</v>
      </c>
      <c r="DN7" s="368" t="s">
        <v>55</v>
      </c>
      <c r="DO7" s="369"/>
      <c r="DP7" s="363" t="s">
        <v>43</v>
      </c>
      <c r="DQ7" s="368" t="s">
        <v>55</v>
      </c>
      <c r="DR7" s="369"/>
      <c r="DS7" s="363" t="s">
        <v>43</v>
      </c>
      <c r="DT7" s="368" t="s">
        <v>55</v>
      </c>
      <c r="DU7" s="369"/>
      <c r="DV7" s="363" t="s">
        <v>43</v>
      </c>
      <c r="DW7" s="368" t="s">
        <v>55</v>
      </c>
      <c r="DX7" s="369"/>
      <c r="DY7" s="363" t="s">
        <v>43</v>
      </c>
      <c r="DZ7" s="368" t="s">
        <v>55</v>
      </c>
      <c r="EA7" s="369"/>
      <c r="EB7" s="297" t="s">
        <v>9</v>
      </c>
      <c r="EC7" s="363" t="s">
        <v>43</v>
      </c>
      <c r="ED7" s="368" t="s">
        <v>55</v>
      </c>
      <c r="EE7" s="369"/>
    </row>
    <row r="8" spans="1:135" s="27" customFormat="1" ht="101.25" customHeight="1">
      <c r="A8" s="272"/>
      <c r="B8" s="272"/>
      <c r="C8" s="275"/>
      <c r="D8" s="275"/>
      <c r="E8" s="364"/>
      <c r="F8" s="35" t="s">
        <v>144</v>
      </c>
      <c r="G8" s="26" t="str">
        <f>L8</f>
        <v>փաստ                   ( 1  ամիս)                                                                           </v>
      </c>
      <c r="H8" s="36" t="s">
        <v>145</v>
      </c>
      <c r="I8" s="26" t="s">
        <v>54</v>
      </c>
      <c r="J8" s="364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4"/>
      <c r="P8" s="35" t="str">
        <f>K8</f>
        <v>ծրագիր ( 1 ամիս)</v>
      </c>
      <c r="Q8" s="26" t="str">
        <f>L8</f>
        <v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4"/>
      <c r="U8" s="35" t="str">
        <f>P8</f>
        <v>ծրագիր ( 1 ամիս)</v>
      </c>
      <c r="V8" s="26" t="str">
        <f>Q8</f>
        <v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4"/>
      <c r="Z8" s="35" t="str">
        <f>U8</f>
        <v>ծրագիր ( 1 ամիս)</v>
      </c>
      <c r="AA8" s="26" t="str">
        <f>V8</f>
        <v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4"/>
      <c r="AE8" s="35" t="str">
        <f>Z8</f>
        <v>ծրագիր ( 1 ամիս)</v>
      </c>
      <c r="AF8" s="26" t="str">
        <f>AA8</f>
        <v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4"/>
      <c r="AJ8" s="35" t="str">
        <f>AE8</f>
        <v>ծրագիր ( 1 ամիս)</v>
      </c>
      <c r="AK8" s="26" t="str">
        <f>AF8</f>
        <v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4"/>
      <c r="AO8" s="35" t="str">
        <f>AJ8</f>
        <v>ծրագիր ( 1 ամիս)</v>
      </c>
      <c r="AP8" s="26" t="str">
        <f>AK8</f>
        <v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4"/>
      <c r="AT8" s="35" t="str">
        <f>AO8</f>
        <v>ծրագիր ( 1 ամիս)</v>
      </c>
      <c r="AU8" s="26" t="str">
        <f>AP8</f>
        <v>փաստ                   ( 1  ամիս)                                                                           </v>
      </c>
      <c r="AV8" s="364"/>
      <c r="AW8" s="35" t="str">
        <f>AT8</f>
        <v>ծրագիր ( 1 ամիս)</v>
      </c>
      <c r="AX8" s="26" t="str">
        <f>AU8</f>
        <v>փաստ                   ( 1  ամիս)                                                                           </v>
      </c>
      <c r="AY8" s="364"/>
      <c r="AZ8" s="35" t="str">
        <f>AW8</f>
        <v>ծրագիր ( 1 ամիս)</v>
      </c>
      <c r="BA8" s="26" t="str">
        <f>AX8</f>
        <v>փաստ                   ( 1  ամիս)                                                                           </v>
      </c>
      <c r="BB8" s="364"/>
      <c r="BC8" s="35" t="str">
        <f>AZ8</f>
        <v>ծրագիր ( 1 ամիս)</v>
      </c>
      <c r="BD8" s="26" t="str">
        <f>AX8</f>
        <v>փաստ                   ( 1  ամիս)                                                                           </v>
      </c>
      <c r="BE8" s="364"/>
      <c r="BF8" s="35" t="str">
        <f>BC8</f>
        <v>ծրագիր ( 1 ամիս)</v>
      </c>
      <c r="BG8" s="26" t="str">
        <f>BD8</f>
        <v>փաստ                   ( 1  ամիս)                                                                           </v>
      </c>
      <c r="BH8" s="364"/>
      <c r="BI8" s="35" t="str">
        <f>BF8</f>
        <v>ծրագիր ( 1 ամիս)</v>
      </c>
      <c r="BJ8" s="26" t="str">
        <f>BG8</f>
        <v>փաստ                   ( 1  ամիս)                                                                           </v>
      </c>
      <c r="BK8" s="364"/>
      <c r="BL8" s="35" t="str">
        <f>BI8</f>
        <v>ծրագիր ( 1 ամիս)</v>
      </c>
      <c r="BM8" s="26" t="str">
        <f>BG8</f>
        <v>փաստ                   ( 1  ամիս)                                                                           </v>
      </c>
      <c r="BN8" s="364"/>
      <c r="BO8" s="35" t="str">
        <f>BL8</f>
        <v>ծրագիր ( 1 ամիս)</v>
      </c>
      <c r="BP8" s="26" t="str">
        <f>BM8</f>
        <v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4"/>
      <c r="BT8" s="35" t="str">
        <f>BO8</f>
        <v>ծրագիր ( 1 ամիս)</v>
      </c>
      <c r="BU8" s="26" t="str">
        <f>BP8</f>
        <v>փաստ                   ( 1  ամիս)                                                                           </v>
      </c>
      <c r="BV8" s="364"/>
      <c r="BW8" s="35" t="str">
        <f>BT8</f>
        <v>ծրագիր ( 1 ամիս)</v>
      </c>
      <c r="BX8" s="26" t="str">
        <f>BU8</f>
        <v>փաստ                   ( 1  ամիս)                                                                           </v>
      </c>
      <c r="BY8" s="364"/>
      <c r="BZ8" s="35" t="str">
        <f>BW8</f>
        <v>ծրագիր ( 1 ամիս)</v>
      </c>
      <c r="CA8" s="26" t="str">
        <f>BX8</f>
        <v>փաստ                   ( 1  ամիս)                                                                           </v>
      </c>
      <c r="CB8" s="364"/>
      <c r="CC8" s="35" t="str">
        <f>BZ8</f>
        <v>ծրագիր ( 1 ամիս)</v>
      </c>
      <c r="CD8" s="26" t="str">
        <f>CA8</f>
        <v>փաստ                   ( 1  ամիս)                                                                           </v>
      </c>
      <c r="CE8" s="364"/>
      <c r="CF8" s="35" t="str">
        <f>CC8</f>
        <v>ծրագիր ( 1 ամիս)</v>
      </c>
      <c r="CG8" s="26" t="str">
        <f>CD8</f>
        <v>փաստ                   ( 1  ամիս)                                                                           </v>
      </c>
      <c r="CH8" s="364"/>
      <c r="CI8" s="35" t="str">
        <f>CF8</f>
        <v>ծրագիր ( 1 ամիս)</v>
      </c>
      <c r="CJ8" s="26" t="str">
        <f>CG8</f>
        <v>փաստ                   ( 1  ամիս)                                                                           </v>
      </c>
      <c r="CK8" s="364"/>
      <c r="CL8" s="35" t="str">
        <f>CI8</f>
        <v>ծրագիր ( 1 ամիս)</v>
      </c>
      <c r="CM8" s="26" t="str">
        <f>CJ8</f>
        <v>փաստ                   ( 1  ամիս)                                                                           </v>
      </c>
      <c r="CN8" s="364"/>
      <c r="CO8" s="35" t="str">
        <f>CL8</f>
        <v>ծրագիր ( 1 ամիս)</v>
      </c>
      <c r="CP8" s="26" t="str">
        <f>CM8</f>
        <v>փաստ                   ( 1  ամիս)                                                                           </v>
      </c>
      <c r="CQ8" s="364"/>
      <c r="CR8" s="35" t="str">
        <f>CO8</f>
        <v>ծրագիր ( 1 ամիս)</v>
      </c>
      <c r="CS8" s="26" t="str">
        <f>CP8</f>
        <v>փաստ                   ( 1  ամիս)                                                                           </v>
      </c>
      <c r="CT8" s="364"/>
      <c r="CU8" s="35" t="str">
        <f>CR8</f>
        <v>ծրագիր ( 1 ամիս)</v>
      </c>
      <c r="CV8" s="26" t="str">
        <f>CS8</f>
        <v>փաստ                   ( 1  ամիս)                                                                           </v>
      </c>
      <c r="CW8" s="364"/>
      <c r="CX8" s="35" t="str">
        <f>CU8</f>
        <v>ծրագիր ( 1 ամիս)</v>
      </c>
      <c r="CY8" s="26" t="str">
        <f>CV8</f>
        <v>փաստ                   ( 1  ամիս)                                                                           </v>
      </c>
      <c r="CZ8" s="364"/>
      <c r="DA8" s="35" t="str">
        <f>CX8</f>
        <v>ծրագիր ( 1 ամիս)</v>
      </c>
      <c r="DB8" s="26" t="str">
        <f>CY8</f>
        <v>փաստ                   ( 1  ամիս)                                                                           </v>
      </c>
      <c r="DC8" s="364"/>
      <c r="DD8" s="35" t="str">
        <f>DA8</f>
        <v>ծրագիր ( 1 ամիս)</v>
      </c>
      <c r="DE8" s="26" t="str">
        <f>DB8</f>
        <v>փաստ                   ( 1  ամիս)                                                                           </v>
      </c>
      <c r="DF8" s="371"/>
      <c r="DG8" s="364"/>
      <c r="DH8" s="35" t="str">
        <f>DD8</f>
        <v>ծրագիր ( 1 ամիս)</v>
      </c>
      <c r="DI8" s="26" t="str">
        <f>DE8</f>
        <v>փաստ                   ( 1  ամիս)                                                                           </v>
      </c>
      <c r="DJ8" s="364"/>
      <c r="DK8" s="35" t="str">
        <f>DH8</f>
        <v>ծրագիր ( 1 ամիս)</v>
      </c>
      <c r="DL8" s="26" t="str">
        <f>DI8</f>
        <v>փաստ                   ( 1  ամիս)                                                                           </v>
      </c>
      <c r="DM8" s="364"/>
      <c r="DN8" s="35" t="str">
        <f>DK8</f>
        <v>ծրագիր ( 1 ամիս)</v>
      </c>
      <c r="DO8" s="26" t="str">
        <f>DL8</f>
        <v>փաստ                   ( 1  ամիս)                                                                           </v>
      </c>
      <c r="DP8" s="364"/>
      <c r="DQ8" s="35" t="str">
        <f>DN8</f>
        <v>ծրագիր ( 1 ամիս)</v>
      </c>
      <c r="DR8" s="26" t="str">
        <f>DO8</f>
        <v>փաստ                   ( 1  ամիս)                                                                           </v>
      </c>
      <c r="DS8" s="364"/>
      <c r="DT8" s="35" t="str">
        <f>DQ8</f>
        <v>ծրագիր ( 1 ամիս)</v>
      </c>
      <c r="DU8" s="26" t="str">
        <f>DR8</f>
        <v>փաստ                   ( 1  ամիս)                                                                           </v>
      </c>
      <c r="DV8" s="364"/>
      <c r="DW8" s="35" t="str">
        <f>DT8</f>
        <v>ծրագիր ( 1 ամիս)</v>
      </c>
      <c r="DX8" s="26" t="str">
        <f>DU8</f>
        <v>փաստ                   ( 1  ամիս)                                                                           </v>
      </c>
      <c r="DY8" s="364"/>
      <c r="DZ8" s="35" t="str">
        <f>DW8</f>
        <v>ծրագիր ( 1 ամիս)</v>
      </c>
      <c r="EA8" s="26" t="str">
        <f>DX8</f>
        <v>փաստ                   ( 1  ամիս)                                                                           </v>
      </c>
      <c r="EB8" s="297"/>
      <c r="EC8" s="364"/>
      <c r="ED8" s="35" t="str">
        <f>DZ8</f>
        <v>ծրագիր ( 1 ամիս)</v>
      </c>
      <c r="EE8" s="26" t="str">
        <f>EA8</f>
        <v>փաստ                   ( 1  ամիս)                                                                           </v>
      </c>
    </row>
    <row r="9" spans="1:135" s="31" customFormat="1" ht="15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5" s="14" customFormat="1" ht="20.25" customHeight="1">
      <c r="A10" s="21">
        <v>1</v>
      </c>
      <c r="B10" s="37" t="s">
        <v>56</v>
      </c>
      <c r="C10" s="38"/>
      <c r="D10" s="38"/>
      <c r="E10" s="25">
        <f aca="true" t="shared" si="0" ref="E10:E73">DG10+EC10-DY10</f>
        <v>564780.8</v>
      </c>
      <c r="F10" s="33">
        <f>E10/12*1</f>
        <v>47065.06666666667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aca="true" t="shared" si="1" ref="J10:J73">T10+Y10+AD10+AI10+AN10+AS10+BK10+BS10+BV10+BY10+CB10+CE10+CK10+CN10+CT10+CW10+DC10</f>
        <v>305670</v>
      </c>
      <c r="K10" s="33">
        <f aca="true" t="shared" si="2" ref="K10:K73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aca="true" t="shared" si="3" ref="O10:O73">T10+AD10</f>
        <v>140000</v>
      </c>
      <c r="P10" s="33">
        <f aca="true" t="shared" si="4" ref="P10:P73">O10/12*1</f>
        <v>11666.666666666666</v>
      </c>
      <c r="Q10" s="12">
        <f aca="true" t="shared" si="5" ref="Q10:Q73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aca="true" t="shared" si="6" ref="U10:U73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aca="true" t="shared" si="7" ref="Z10:Z73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aca="true" t="shared" si="8" ref="AE10:AE73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aca="true" t="shared" si="9" ref="AJ10:AJ73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aca="true" t="shared" si="10" ref="AO10:AO73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aca="true" t="shared" si="11" ref="AT10:AT73">AS10/12*1</f>
        <v>0</v>
      </c>
      <c r="AU10" s="47">
        <v>0</v>
      </c>
      <c r="AV10" s="38">
        <v>0</v>
      </c>
      <c r="AW10" s="33">
        <f aca="true" t="shared" si="12" ref="AW10:AW73">AV10/12*1</f>
        <v>0</v>
      </c>
      <c r="AX10" s="47"/>
      <c r="AY10" s="48">
        <v>250120.2</v>
      </c>
      <c r="AZ10" s="33">
        <f aca="true" t="shared" si="13" ref="AZ10:AZ73">AY10/12*1</f>
        <v>20843.350000000002</v>
      </c>
      <c r="BA10" s="47"/>
      <c r="BB10" s="38">
        <v>0</v>
      </c>
      <c r="BC10" s="33">
        <f aca="true" t="shared" si="14" ref="BC10:BC73">BB10/12*1</f>
        <v>0</v>
      </c>
      <c r="BD10" s="13"/>
      <c r="BE10" s="42">
        <v>1633.6</v>
      </c>
      <c r="BF10" s="33">
        <f aca="true" t="shared" si="15" ref="BF10:BF73">BE10/12*1</f>
        <v>136.13333333333333</v>
      </c>
      <c r="BG10" s="47"/>
      <c r="BH10" s="38">
        <v>0</v>
      </c>
      <c r="BI10" s="33">
        <f aca="true" t="shared" si="16" ref="BI10:BI73">BH10/12*1</f>
        <v>0</v>
      </c>
      <c r="BJ10" s="47">
        <v>0</v>
      </c>
      <c r="BK10" s="38">
        <v>0</v>
      </c>
      <c r="BL10" s="33">
        <f aca="true" t="shared" si="17" ref="BL10:BL73">BK10/12*1</f>
        <v>0</v>
      </c>
      <c r="BM10" s="47">
        <v>0</v>
      </c>
      <c r="BN10" s="12">
        <f aca="true" t="shared" si="18" ref="BN10:BN73">BS10+BV10+BY10+CB10</f>
        <v>24500</v>
      </c>
      <c r="BO10" s="33">
        <f aca="true" t="shared" si="19" ref="BO10:BO73">BN10/12*1</f>
        <v>2041.6666666666667</v>
      </c>
      <c r="BP10" s="12">
        <f aca="true" t="shared" si="20" ref="BP10:BP73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aca="true" t="shared" si="21" ref="BT10:BT73">BS10/12*1</f>
        <v>1250</v>
      </c>
      <c r="BU10" s="47"/>
      <c r="BV10" s="47">
        <v>0</v>
      </c>
      <c r="BW10" s="33">
        <f aca="true" t="shared" si="22" ref="BW10:BW73">BV10/12*1</f>
        <v>0</v>
      </c>
      <c r="BX10" s="47"/>
      <c r="BY10" s="42">
        <v>8500</v>
      </c>
      <c r="BZ10" s="33">
        <f aca="true" t="shared" si="23" ref="BZ10:BZ73">BY10/12*1</f>
        <v>708.3333333333334</v>
      </c>
      <c r="CA10" s="47"/>
      <c r="CB10" s="47">
        <v>1000</v>
      </c>
      <c r="CC10" s="33">
        <f aca="true" t="shared" si="24" ref="CC10:CC73">CB10/12*1</f>
        <v>83.33333333333333</v>
      </c>
      <c r="CD10" s="47"/>
      <c r="CE10" s="11"/>
      <c r="CF10" s="33">
        <f aca="true" t="shared" si="25" ref="CF10:CF73">CE10/12*1</f>
        <v>0</v>
      </c>
      <c r="CG10" s="47">
        <v>0</v>
      </c>
      <c r="CH10" s="42">
        <v>7357</v>
      </c>
      <c r="CI10" s="33">
        <f aca="true" t="shared" si="26" ref="CI10:CI73">CH10/12*1</f>
        <v>613.0833333333334</v>
      </c>
      <c r="CJ10" s="47"/>
      <c r="CK10" s="38">
        <v>0</v>
      </c>
      <c r="CL10" s="33">
        <f aca="true" t="shared" si="27" ref="CL10:CL73">CK10/12*1</f>
        <v>0</v>
      </c>
      <c r="CM10" s="47"/>
      <c r="CN10" s="47">
        <v>64340</v>
      </c>
      <c r="CO10" s="33">
        <f aca="true" t="shared" si="28" ref="CO10:CO73">CN10/12*1</f>
        <v>5361.666666666667</v>
      </c>
      <c r="CP10" s="47"/>
      <c r="CQ10" s="47">
        <v>22500</v>
      </c>
      <c r="CR10" s="33">
        <f aca="true" t="shared" si="29" ref="CR10:CR73">CQ10/12*1</f>
        <v>1875</v>
      </c>
      <c r="CS10" s="47"/>
      <c r="CT10" s="38">
        <v>10000</v>
      </c>
      <c r="CU10" s="33">
        <f aca="true" t="shared" si="30" ref="CU10:CU73">CT10/12*1</f>
        <v>833.3333333333334</v>
      </c>
      <c r="CV10" s="47"/>
      <c r="CW10" s="42">
        <v>1000</v>
      </c>
      <c r="CX10" s="33">
        <f aca="true" t="shared" si="31" ref="CX10:CX73">CW10/12*1</f>
        <v>83.33333333333333</v>
      </c>
      <c r="CY10" s="47"/>
      <c r="CZ10" s="42">
        <v>0</v>
      </c>
      <c r="DA10" s="33">
        <f aca="true" t="shared" si="32" ref="DA10:DA73">CZ10/12*1</f>
        <v>0</v>
      </c>
      <c r="DB10" s="47"/>
      <c r="DC10" s="47">
        <v>1000</v>
      </c>
      <c r="DD10" s="33">
        <f aca="true" t="shared" si="33" ref="DD10:DD73">DC10/12*1</f>
        <v>83.33333333333333</v>
      </c>
      <c r="DE10" s="47"/>
      <c r="DF10" s="47"/>
      <c r="DG10" s="12">
        <f aca="true" t="shared" si="34" ref="DG10:DG73">T10+Y10+AD10+AI10+AN10+AS10+AV10+AY10+BB10+BE10+BH10+BK10+BS10+BV10+BY10+CB10+CE10+CH10+CK10+CN10+CT10+CW10+CZ10+DC10</f>
        <v>564780.8</v>
      </c>
      <c r="DH10" s="33">
        <f aca="true" t="shared" si="35" ref="DH10:DH73">DG10/12*1</f>
        <v>47065.06666666667</v>
      </c>
      <c r="DI10" s="12">
        <f aca="true" t="shared" si="36" ref="DI10:DI73">V10+AA10+AF10+AK10+AP10+AU10+AX10+BA10+BD10+BG10+BJ10+BM10+BU10+BX10+CA10+CD10+CG10+CJ10+CM10+CP10+CV10+CY10+DB10+DE10+DF10</f>
        <v>0</v>
      </c>
      <c r="DJ10" s="42">
        <v>0</v>
      </c>
      <c r="DK10" s="33">
        <f aca="true" t="shared" si="37" ref="DK10:DK73">DJ10/12*1</f>
        <v>0</v>
      </c>
      <c r="DL10" s="47"/>
      <c r="DM10" s="47">
        <v>0</v>
      </c>
      <c r="DN10" s="33">
        <f aca="true" t="shared" si="38" ref="DN10:DN73">DM10/12*1</f>
        <v>0</v>
      </c>
      <c r="DO10" s="47"/>
      <c r="DP10" s="42">
        <v>0</v>
      </c>
      <c r="DQ10" s="33">
        <f aca="true" t="shared" si="39" ref="DQ10:DQ73">DP10/12*1</f>
        <v>0</v>
      </c>
      <c r="DR10" s="47">
        <v>0</v>
      </c>
      <c r="DS10" s="47">
        <v>0</v>
      </c>
      <c r="DT10" s="33">
        <f aca="true" t="shared" si="40" ref="DT10:DT73">DS10/12*1</f>
        <v>0</v>
      </c>
      <c r="DU10" s="47"/>
      <c r="DV10" s="42">
        <v>0</v>
      </c>
      <c r="DW10" s="33">
        <f aca="true" t="shared" si="41" ref="DW10:DW73">DV10/12*1</f>
        <v>0</v>
      </c>
      <c r="DX10" s="47">
        <v>0</v>
      </c>
      <c r="DY10" s="47">
        <v>0</v>
      </c>
      <c r="DZ10" s="33">
        <f aca="true" t="shared" si="42" ref="DZ10:DZ73">DY10/12*1</f>
        <v>0</v>
      </c>
      <c r="EA10" s="47"/>
      <c r="EB10" s="47"/>
      <c r="EC10" s="12">
        <f aca="true" t="shared" si="43" ref="EC10:EC73">DJ10+DM10+DP10+DS10+DV10+DY10</f>
        <v>0</v>
      </c>
      <c r="ED10" s="33">
        <f aca="true" t="shared" si="44" ref="ED10:ED73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aca="true" t="shared" si="45" ref="F11:F74">E11/12*1</f>
        <v>4477.15</v>
      </c>
      <c r="G11" s="12">
        <f aca="true" t="shared" si="46" ref="G11:G74">DI11+EE11-EA11</f>
        <v>0</v>
      </c>
      <c r="H11" s="12">
        <f aca="true" t="shared" si="47" ref="H11:H74">G11/F11*100</f>
        <v>0</v>
      </c>
      <c r="I11" s="12">
        <f aca="true" t="shared" si="48" ref="I11:I74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aca="true" t="shared" si="49" ref="L11:L74">V11+AA11+AF11+AK11+AP11+AU11+BM11+BU11+BX11+CA11+CD11+CG11+CM11+CP11+CV11+CY11+DE11</f>
        <v>0</v>
      </c>
      <c r="M11" s="12">
        <f aca="true" t="shared" si="50" ref="M11:M74">L11/K11*100</f>
        <v>0</v>
      </c>
      <c r="N11" s="12">
        <f aca="true" t="shared" si="51" ref="N11:N74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aca="true" t="shared" si="52" ref="R11:R74">Q11/P11*100</f>
        <v>0</v>
      </c>
      <c r="S11" s="11">
        <f aca="true" t="shared" si="53" ref="S11:S74">Q11/O11*100</f>
        <v>0</v>
      </c>
      <c r="T11" s="47">
        <v>800</v>
      </c>
      <c r="U11" s="33">
        <f t="shared" si="6"/>
        <v>66.66666666666667</v>
      </c>
      <c r="V11" s="47"/>
      <c r="W11" s="12">
        <f aca="true" t="shared" si="54" ref="W11:W74">V11/U11*100</f>
        <v>0</v>
      </c>
      <c r="X11" s="11">
        <f aca="true" t="shared" si="55" ref="X11:X74">V11/T11*100</f>
        <v>0</v>
      </c>
      <c r="Y11" s="47">
        <v>5100</v>
      </c>
      <c r="Z11" s="33">
        <f t="shared" si="7"/>
        <v>425</v>
      </c>
      <c r="AA11" s="47"/>
      <c r="AB11" s="12">
        <f aca="true" t="shared" si="56" ref="AB11:AB74">AA11/Z11*100</f>
        <v>0</v>
      </c>
      <c r="AC11" s="11">
        <f aca="true" t="shared" si="57" ref="AC11:AC74">AA11/Y11*100</f>
        <v>0</v>
      </c>
      <c r="AD11" s="47">
        <v>10499.1</v>
      </c>
      <c r="AE11" s="33">
        <f t="shared" si="8"/>
        <v>874.9250000000001</v>
      </c>
      <c r="AF11" s="47"/>
      <c r="AG11" s="12">
        <f aca="true" t="shared" si="58" ref="AG11:AG74">AF11/AE11*100</f>
        <v>0</v>
      </c>
      <c r="AH11" s="11">
        <f aca="true" t="shared" si="59" ref="AH11:AH74">AF11/AD11*100</f>
        <v>0</v>
      </c>
      <c r="AI11" s="47">
        <v>123.6</v>
      </c>
      <c r="AJ11" s="33">
        <f t="shared" si="9"/>
        <v>10.299999999999999</v>
      </c>
      <c r="AK11" s="47"/>
      <c r="AL11" s="12">
        <f aca="true" t="shared" si="60" ref="AL11:AL74">AK11/AJ11*100</f>
        <v>0</v>
      </c>
      <c r="AM11" s="11">
        <f aca="true" t="shared" si="61" ref="AM11:AM74">AK11/AI11*100</f>
        <v>0</v>
      </c>
      <c r="AN11" s="47"/>
      <c r="AO11" s="33">
        <f t="shared" si="10"/>
        <v>0</v>
      </c>
      <c r="AP11" s="47"/>
      <c r="AQ11" s="12" t="e">
        <f aca="true" t="shared" si="62" ref="AQ11:AQ74">AP11/AO11*100</f>
        <v>#DIV/0!</v>
      </c>
      <c r="AR11" s="11" t="e">
        <f aca="true" t="shared" si="63" ref="AR11:AR74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aca="true" t="shared" si="64" ref="BQ11:BQ74">BP11/BO11*100</f>
        <v>0</v>
      </c>
      <c r="BR11" s="11">
        <f aca="true" t="shared" si="65" ref="BR11:BR74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4477.15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</v>
      </c>
      <c r="F12" s="33">
        <f t="shared" si="45"/>
        <v>747.975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</v>
      </c>
      <c r="DH12" s="33">
        <f t="shared" si="35"/>
        <v>747.975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</v>
      </c>
      <c r="EA12" s="47"/>
      <c r="EB12" s="47"/>
      <c r="EC12" s="12">
        <f t="shared" si="43"/>
        <v>468.1</v>
      </c>
      <c r="ED12" s="33">
        <f t="shared" si="44"/>
        <v>39.00833333333333</v>
      </c>
      <c r="EE12" s="12"/>
      <c r="EF12" s="14">
        <f aca="true" t="shared" si="66" ref="EF12:EF75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25319.6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25319.6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</v>
      </c>
      <c r="K14" s="33">
        <f t="shared" si="2"/>
        <v>769.475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66.35000000000001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66.35000000000001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</v>
      </c>
      <c r="EA15" s="47"/>
      <c r="EB15" s="47"/>
      <c r="EC15" s="12">
        <f t="shared" si="43"/>
        <v>3604.6</v>
      </c>
      <c r="ED15" s="33">
        <f t="shared" si="44"/>
        <v>300.3833333333333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2461.2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532.8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292.6666666666667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</v>
      </c>
      <c r="CP16" s="47"/>
      <c r="CQ16" s="47">
        <v>800</v>
      </c>
      <c r="CR16" s="33">
        <f t="shared" si="29"/>
        <v>66.66666666666667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36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</v>
      </c>
      <c r="CP17" s="47"/>
      <c r="CQ17" s="47">
        <v>800</v>
      </c>
      <c r="CR17" s="33">
        <f t="shared" si="29"/>
        <v>66.66666666666667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291.6666666666667</v>
      </c>
      <c r="DE17" s="47"/>
      <c r="DF17" s="47"/>
      <c r="DG17" s="12">
        <f t="shared" si="34"/>
        <v>35846.8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</v>
      </c>
      <c r="EA17" s="47"/>
      <c r="EB17" s="47"/>
      <c r="EC17" s="12">
        <f t="shared" si="43"/>
        <v>2861.2</v>
      </c>
      <c r="ED17" s="33">
        <f t="shared" si="44"/>
        <v>238.4333333333333</v>
      </c>
      <c r="EE17" s="12"/>
      <c r="EF17" s="14">
        <f t="shared" si="66"/>
        <v>0</v>
      </c>
    </row>
    <row r="18" spans="1:136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4840.9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36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</v>
      </c>
      <c r="V19" s="47"/>
      <c r="W19" s="12">
        <f t="shared" si="54"/>
        <v>0</v>
      </c>
      <c r="X19" s="11">
        <f t="shared" si="55"/>
        <v>0</v>
      </c>
      <c r="Y19" s="47">
        <v>4301.9</v>
      </c>
      <c r="Z19" s="33">
        <f t="shared" si="7"/>
        <v>358.4916666666666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83.33333333333333</v>
      </c>
      <c r="BX19" s="47"/>
      <c r="BY19" s="42">
        <v>1044.3</v>
      </c>
      <c r="BZ19" s="33">
        <f t="shared" si="23"/>
        <v>87.02499999999999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36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</v>
      </c>
      <c r="P20" s="33">
        <f t="shared" si="4"/>
        <v>6.283333333333334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</v>
      </c>
      <c r="AE20" s="33">
        <f t="shared" si="8"/>
        <v>6.283333333333334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315.2916666666667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36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4897.983333333334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</v>
      </c>
      <c r="DN22" s="33">
        <f t="shared" si="38"/>
        <v>3121.275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</v>
      </c>
      <c r="EA22" s="47"/>
      <c r="EB22" s="47"/>
      <c r="EC22" s="12">
        <f t="shared" si="43"/>
        <v>41665.3</v>
      </c>
      <c r="ED22" s="33">
        <f t="shared" si="44"/>
        <v>3472.1083333333336</v>
      </c>
      <c r="EE22" s="12"/>
      <c r="EF22" s="14">
        <f t="shared" si="66"/>
        <v>-37455.3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745.8333333333334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4535.275000000001</v>
      </c>
      <c r="BA23" s="47"/>
      <c r="BB23" s="38">
        <v>0</v>
      </c>
      <c r="BC23" s="33">
        <f t="shared" si="14"/>
        <v>0</v>
      </c>
      <c r="BD23" s="13"/>
      <c r="BE23" s="42">
        <v>1166.9</v>
      </c>
      <c r="BF23" s="33">
        <f t="shared" si="15"/>
        <v>97.24166666666667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366.6666666666667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9726.8</v>
      </c>
      <c r="ED23" s="33">
        <f t="shared" si="44"/>
        <v>810.5666666666666</v>
      </c>
      <c r="EE23" s="12"/>
      <c r="EF23" s="14">
        <f t="shared" si="66"/>
        <v>-5585.999999999999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1177.6</v>
      </c>
      <c r="U24" s="33">
        <f t="shared" si="6"/>
        <v>98.13333333333333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695.9583333333334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</v>
      </c>
      <c r="EA24" s="47"/>
      <c r="EB24" s="47"/>
      <c r="EC24" s="12">
        <f t="shared" si="43"/>
        <v>770</v>
      </c>
      <c r="ED24" s="33">
        <f t="shared" si="44"/>
        <v>64.16666666666667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8840.3</v>
      </c>
      <c r="K25" s="33">
        <f t="shared" si="2"/>
        <v>736.6916666666666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2225.7</v>
      </c>
      <c r="P25" s="33">
        <f t="shared" si="4"/>
        <v>185.475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304.1666666666667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307.4166666666667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83.33333333333333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583.3333333333334</v>
      </c>
      <c r="EA26" s="47"/>
      <c r="EB26" s="47"/>
      <c r="EC26" s="12">
        <f t="shared" si="43"/>
        <v>7000</v>
      </c>
      <c r="ED26" s="33">
        <f t="shared" si="44"/>
        <v>583.3333333333334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7121.700000000001</v>
      </c>
      <c r="K27" s="33">
        <f t="shared" si="2"/>
        <v>593.475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833.3333333333334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</v>
      </c>
      <c r="EA28" s="47"/>
      <c r="EB28" s="47"/>
      <c r="EC28" s="12">
        <f t="shared" si="43"/>
        <v>8000</v>
      </c>
      <c r="ED28" s="33">
        <f t="shared" si="44"/>
        <v>666.6666666666666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266.6666666666667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82.55833333333334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82.55833333333334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683.3333333333334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583.3333333333334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316.6666666666667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316.6666666666667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745.8333333333334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291.6666666666667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291.6666666666667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37761.6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</v>
      </c>
      <c r="U34" s="33">
        <f t="shared" si="6"/>
        <v>205.275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291.6666666666667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8.333333333333334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2211.725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37761.6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</v>
      </c>
      <c r="DZ34" s="33">
        <f t="shared" si="42"/>
        <v>341.4666666666667</v>
      </c>
      <c r="EA34" s="47"/>
      <c r="EB34" s="47"/>
      <c r="EC34" s="12">
        <f t="shared" si="43"/>
        <v>4097.6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7303.983333333334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2062.058333333333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32.84166666666667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5075.9</v>
      </c>
      <c r="CO35" s="33">
        <f t="shared" si="28"/>
        <v>422.9916666666666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7303.983333333334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590.1750000000001</v>
      </c>
      <c r="EA35" s="47"/>
      <c r="EB35" s="47"/>
      <c r="EC35" s="12">
        <f t="shared" si="43"/>
        <v>7082.1</v>
      </c>
      <c r="ED35" s="33">
        <f t="shared" si="44"/>
        <v>590.1750000000001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61573.6</v>
      </c>
      <c r="F36" s="33">
        <f t="shared" si="45"/>
        <v>5131.133333333333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708.3333333333334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38173.6</v>
      </c>
      <c r="AZ36" s="33">
        <f t="shared" si="13"/>
        <v>3181.133333333333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8.333333333333334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83.33333333333333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61573.6</v>
      </c>
      <c r="DH36" s="33">
        <f t="shared" si="35"/>
        <v>5131.133333333333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</v>
      </c>
      <c r="EA36" s="47"/>
      <c r="EB36" s="47"/>
      <c r="EC36" s="12">
        <f t="shared" si="43"/>
        <v>3100</v>
      </c>
      <c r="ED36" s="33">
        <f t="shared" si="44"/>
        <v>258.3333333333333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</v>
      </c>
      <c r="K37" s="33">
        <f t="shared" si="2"/>
        <v>5742.216666666666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</v>
      </c>
      <c r="U37" s="33">
        <f t="shared" si="6"/>
        <v>714.8916666666668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9554.3</v>
      </c>
      <c r="K38" s="33">
        <f t="shared" si="2"/>
        <v>796.1916666666666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625.3</v>
      </c>
      <c r="Z38" s="33">
        <f t="shared" si="7"/>
        <v>52.10833333333333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561.1750000000001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316.6666666666667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83.33333333333333</v>
      </c>
      <c r="EA38" s="47"/>
      <c r="EB38" s="47"/>
      <c r="EC38" s="12">
        <f t="shared" si="43"/>
        <v>1000</v>
      </c>
      <c r="ED38" s="33">
        <f t="shared" si="44"/>
        <v>83.33333333333333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30611.6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300.4166666666667</v>
      </c>
      <c r="EA39" s="47"/>
      <c r="EB39" s="47"/>
      <c r="EC39" s="12">
        <f t="shared" si="43"/>
        <v>3605</v>
      </c>
      <c r="ED39" s="33">
        <f t="shared" si="44"/>
        <v>300.4166666666667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66086.08333333333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655.8333333333334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683.3333333333334</v>
      </c>
      <c r="DE40" s="47"/>
      <c r="DF40" s="47"/>
      <c r="DG40" s="12">
        <f t="shared" si="34"/>
        <v>793033</v>
      </c>
      <c r="DH40" s="33">
        <f t="shared" si="35"/>
        <v>66086.08333333333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70663.4</v>
      </c>
      <c r="DZ40" s="33">
        <f t="shared" si="42"/>
        <v>5888.616666666666</v>
      </c>
      <c r="EA40" s="47"/>
      <c r="EB40" s="47"/>
      <c r="EC40" s="12">
        <f t="shared" si="43"/>
        <v>70663.4</v>
      </c>
      <c r="ED40" s="33">
        <f t="shared" si="44"/>
        <v>5888.616666666666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144894.4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20933.1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</v>
      </c>
      <c r="BO41" s="33">
        <f t="shared" si="19"/>
        <v>808.475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</v>
      </c>
      <c r="BT41" s="33">
        <f t="shared" si="21"/>
        <v>693.475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144894.4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</v>
      </c>
      <c r="EA41" s="47"/>
      <c r="EB41" s="47"/>
      <c r="EC41" s="12">
        <f t="shared" si="43"/>
        <v>6500</v>
      </c>
      <c r="ED41" s="33">
        <f t="shared" si="44"/>
        <v>541.6666666666666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779.5833333333334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291.6666666666667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608.3333333333334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6352.983333333334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576.7083333333334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310056.6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89.83333333333333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68.83333333333333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310056.6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906.5583333333334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</v>
      </c>
      <c r="U46" s="33">
        <f t="shared" si="6"/>
        <v>2.725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392.2916666666667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709.5833333333334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</v>
      </c>
      <c r="K48" s="33">
        <f t="shared" si="2"/>
        <v>47.80833333333334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375.6666666666667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8.333333333333334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855.9000000000001</v>
      </c>
      <c r="K50" s="33">
        <f t="shared" si="2"/>
        <v>71.325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</v>
      </c>
      <c r="K51" s="33">
        <f t="shared" si="2"/>
        <v>214.525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1216.6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635.8</v>
      </c>
      <c r="Z52" s="33">
        <f t="shared" si="7"/>
        <v>52.98333333333333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335.4891666666667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84.01666666666667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</v>
      </c>
      <c r="CO53" s="33">
        <f t="shared" si="28"/>
        <v>46.225</v>
      </c>
      <c r="CP53" s="47"/>
      <c r="CQ53" s="47">
        <v>554.7</v>
      </c>
      <c r="CR53" s="33">
        <f t="shared" si="29"/>
        <v>46.225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2400.2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</v>
      </c>
      <c r="P55" s="33">
        <f t="shared" si="4"/>
        <v>60.39166666666666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0.03333333333333333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60.35833333333333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301.9166666666667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366.0416666666667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9.333333333333334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268.575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72.33333333333333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8.333333333333334</v>
      </c>
      <c r="CP58" s="47"/>
      <c r="CQ58" s="47">
        <v>100</v>
      </c>
      <c r="CR58" s="33">
        <f t="shared" si="29"/>
        <v>8.333333333333334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</v>
      </c>
      <c r="EA58" s="47"/>
      <c r="EB58" s="47"/>
      <c r="EC58" s="12">
        <f t="shared" si="43"/>
        <v>800</v>
      </c>
      <c r="ED58" s="33">
        <f t="shared" si="44"/>
        <v>66.66666666666667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69684.4</v>
      </c>
      <c r="K59" s="33">
        <f t="shared" si="2"/>
        <v>5807.033333333333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291.6666666666667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416.6666666666667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269.6666666666667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</v>
      </c>
      <c r="EA59" s="47"/>
      <c r="EB59" s="47"/>
      <c r="EC59" s="12">
        <f t="shared" si="43"/>
        <v>8420</v>
      </c>
      <c r="ED59" s="33">
        <f t="shared" si="44"/>
        <v>701.6666666666666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0.4166666666666667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8.333333333333334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24101.6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95.83333333333333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8.333333333333334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70.83333333333333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24101.6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</v>
      </c>
      <c r="D62" s="42">
        <v>0</v>
      </c>
      <c r="E62" s="25">
        <f t="shared" si="0"/>
        <v>6127</v>
      </c>
      <c r="F62" s="33">
        <f t="shared" si="45"/>
        <v>510.5833333333333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38.59166666666667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291.6666666666667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38471.6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615.7666666666667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6.925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68.96666666666667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364.0416666666667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95.83333333333333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38471.6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350.4166666666667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17877.1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17877.1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291.6666666666667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294.4</v>
      </c>
      <c r="DZ66" s="33">
        <f t="shared" si="42"/>
        <v>24.53333333333333</v>
      </c>
      <c r="EA66" s="47"/>
      <c r="EB66" s="47"/>
      <c r="EC66" s="12">
        <f t="shared" si="43"/>
        <v>294.4</v>
      </c>
      <c r="ED66" s="33">
        <f t="shared" si="44"/>
        <v>24.53333333333333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415.9166666666667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415.9166666666667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8484.275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44193.6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9377.3</v>
      </c>
      <c r="P69" s="33">
        <f t="shared" si="4"/>
        <v>781.4416666666666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9177.3</v>
      </c>
      <c r="AE69" s="33">
        <f t="shared" si="8"/>
        <v>764.775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</v>
      </c>
      <c r="EA70" s="47"/>
      <c r="EB70" s="47"/>
      <c r="EC70" s="12">
        <f t="shared" si="43"/>
        <v>800</v>
      </c>
      <c r="ED70" s="33">
        <f t="shared" si="44"/>
        <v>66.66666666666667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</v>
      </c>
      <c r="U71" s="33">
        <f t="shared" si="6"/>
        <v>5.408333333333334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85.83333333333333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85.83333333333333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2600.2</v>
      </c>
      <c r="P72" s="33">
        <f t="shared" si="4"/>
        <v>216.6833333333333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0.016666666666666666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70.83333333333333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aca="true" t="shared" si="67" ref="E74:E82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aca="true" t="shared" si="68" ref="J74:J81">T74+Y74+AD74+AI74+AN74+AS74+BK74+BS74+BV74+BY74+CB74+CE74+CK74+CN74+CT74+CW74+DC74</f>
        <v>2458.6</v>
      </c>
      <c r="K74" s="33">
        <f aca="true" t="shared" si="69" ref="K74:K81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aca="true" t="shared" si="70" ref="O74:O81">T74+AD74</f>
        <v>1363.2</v>
      </c>
      <c r="P74" s="33">
        <f aca="true" t="shared" si="71" ref="P74:P81">O74/12*1</f>
        <v>113.60000000000001</v>
      </c>
      <c r="Q74" s="20">
        <f aca="true" t="shared" si="72" ref="Q74:Q81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aca="true" t="shared" si="73" ref="U74:U81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aca="true" t="shared" si="74" ref="Z74:Z81">Y74/12*1</f>
        <v>65.28333333333333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aca="true" t="shared" si="75" ref="AE74:AE81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aca="true" t="shared" si="76" ref="AJ74:AJ81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aca="true" t="shared" si="77" ref="AO74:AO81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aca="true" t="shared" si="78" ref="AT74:AT81">AS74/12*1</f>
        <v>0</v>
      </c>
      <c r="AU74" s="47">
        <v>0</v>
      </c>
      <c r="AV74" s="38">
        <v>0</v>
      </c>
      <c r="AW74" s="33">
        <f aca="true" t="shared" si="79" ref="AW74:AW81">AV74/12*1</f>
        <v>0</v>
      </c>
      <c r="AX74" s="47"/>
      <c r="AY74" s="48">
        <v>12623.6</v>
      </c>
      <c r="AZ74" s="33">
        <f aca="true" t="shared" si="80" ref="AZ74:AZ81">AY74/12*1</f>
        <v>1051.9666666666667</v>
      </c>
      <c r="BA74" s="47"/>
      <c r="BB74" s="38">
        <v>0</v>
      </c>
      <c r="BC74" s="33">
        <f aca="true" t="shared" si="81" ref="BC74:BC81">BB74/12*1</f>
        <v>0</v>
      </c>
      <c r="BD74" s="23"/>
      <c r="BE74" s="42">
        <v>0</v>
      </c>
      <c r="BF74" s="33">
        <f aca="true" t="shared" si="82" ref="BF74:BF81">BE74/12*1</f>
        <v>0</v>
      </c>
      <c r="BG74" s="47"/>
      <c r="BH74" s="38">
        <v>0</v>
      </c>
      <c r="BI74" s="33">
        <f aca="true" t="shared" si="83" ref="BI74:BI81">BH74/12*1</f>
        <v>0</v>
      </c>
      <c r="BJ74" s="47">
        <v>0</v>
      </c>
      <c r="BK74" s="38">
        <v>0</v>
      </c>
      <c r="BL74" s="33">
        <f aca="true" t="shared" si="84" ref="BL74:BL81">BK74/12*1</f>
        <v>0</v>
      </c>
      <c r="BM74" s="47">
        <v>0</v>
      </c>
      <c r="BN74" s="20">
        <f aca="true" t="shared" si="85" ref="BN74:BN81">BS74+BV74+BY74+CB74</f>
        <v>300</v>
      </c>
      <c r="BO74" s="33">
        <f aca="true" t="shared" si="86" ref="BO74:BO81">BN74/12*1</f>
        <v>25</v>
      </c>
      <c r="BP74" s="20">
        <f aca="true" t="shared" si="87" ref="BP74:BP81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aca="true" t="shared" si="88" ref="BT74:BT81">BS74/12*1</f>
        <v>20</v>
      </c>
      <c r="BU74" s="47"/>
      <c r="BV74" s="47">
        <v>60</v>
      </c>
      <c r="BW74" s="33">
        <f aca="true" t="shared" si="89" ref="BW74:BW81">BV74/12*1</f>
        <v>5</v>
      </c>
      <c r="BX74" s="47"/>
      <c r="BY74" s="42">
        <v>0</v>
      </c>
      <c r="BZ74" s="33">
        <f aca="true" t="shared" si="90" ref="BZ74:BZ81">BY74/12*1</f>
        <v>0</v>
      </c>
      <c r="CA74" s="47"/>
      <c r="CB74" s="47">
        <v>0</v>
      </c>
      <c r="CC74" s="33">
        <f aca="true" t="shared" si="91" ref="CC74:CC81">CB74/12*1</f>
        <v>0</v>
      </c>
      <c r="CD74" s="47"/>
      <c r="CE74" s="19"/>
      <c r="CF74" s="33">
        <f aca="true" t="shared" si="92" ref="CF74:CF81">CE74/12*1</f>
        <v>0</v>
      </c>
      <c r="CG74" s="47">
        <v>0</v>
      </c>
      <c r="CH74" s="42">
        <v>0</v>
      </c>
      <c r="CI74" s="33">
        <f aca="true" t="shared" si="93" ref="CI74:CI81">CH74/12*1</f>
        <v>0</v>
      </c>
      <c r="CJ74" s="47"/>
      <c r="CK74" s="38">
        <v>0</v>
      </c>
      <c r="CL74" s="33">
        <f aca="true" t="shared" si="94" ref="CL74:CL81">CK74/12*1</f>
        <v>0</v>
      </c>
      <c r="CM74" s="47"/>
      <c r="CN74" s="47">
        <v>0</v>
      </c>
      <c r="CO74" s="33">
        <f aca="true" t="shared" si="95" ref="CO74:CO81">CN74/12*1</f>
        <v>0</v>
      </c>
      <c r="CP74" s="47"/>
      <c r="CQ74" s="47">
        <v>0</v>
      </c>
      <c r="CR74" s="33">
        <f aca="true" t="shared" si="96" ref="CR74:CR81">CQ74/12*1</f>
        <v>0</v>
      </c>
      <c r="CS74" s="47"/>
      <c r="CT74" s="38">
        <v>0</v>
      </c>
      <c r="CU74" s="33">
        <f aca="true" t="shared" si="97" ref="CU74:CU81">CT74/12*1</f>
        <v>0</v>
      </c>
      <c r="CV74" s="47"/>
      <c r="CW74" s="42">
        <v>0</v>
      </c>
      <c r="CX74" s="33">
        <f aca="true" t="shared" si="98" ref="CX74:CX81">CW74/12*1</f>
        <v>0</v>
      </c>
      <c r="CY74" s="47"/>
      <c r="CZ74" s="42">
        <v>0</v>
      </c>
      <c r="DA74" s="33">
        <f aca="true" t="shared" si="99" ref="DA74:DA81">CZ74/12*1</f>
        <v>0</v>
      </c>
      <c r="DB74" s="47"/>
      <c r="DC74" s="47">
        <v>0</v>
      </c>
      <c r="DD74" s="33">
        <f aca="true" t="shared" si="100" ref="DD74:DD81">DC74/12*1</f>
        <v>0</v>
      </c>
      <c r="DE74" s="47"/>
      <c r="DF74" s="47"/>
      <c r="DG74" s="20">
        <f aca="true" t="shared" si="101" ref="DG74:DG81">T74+Y74+AD74+AI74+AN74+AS74+AV74+AY74+BB74+BE74+BH74+BK74+BS74+BV74+BY74+CB74+CE74+CH74+CK74+CN74+CT74+CW74+CZ74+DC74</f>
        <v>15082.2</v>
      </c>
      <c r="DH74" s="33">
        <f aca="true" t="shared" si="102" ref="DH74:DH81">DG74/12*1</f>
        <v>1256.8500000000001</v>
      </c>
      <c r="DI74" s="20">
        <f aca="true" t="shared" si="103" ref="DI74:DI82">V74+AA74+AF74+AK74+AP74+AU74+AX74+BA74+BD74+BG74+BJ74+BM74+BU74+BX74+CA74+CD74+CG74+CJ74+CM74+CP74+CV74+CY74+DB74+DE74+DF74</f>
        <v>0</v>
      </c>
      <c r="DJ74" s="42">
        <v>0</v>
      </c>
      <c r="DK74" s="33">
        <f aca="true" t="shared" si="104" ref="DK74:DK81">DJ74/12*1</f>
        <v>0</v>
      </c>
      <c r="DL74" s="47">
        <v>0</v>
      </c>
      <c r="DM74" s="47">
        <v>0</v>
      </c>
      <c r="DN74" s="33">
        <f aca="true" t="shared" si="105" ref="DN74:DN81">DM74/12*1</f>
        <v>0</v>
      </c>
      <c r="DO74" s="47"/>
      <c r="DP74" s="42">
        <v>0</v>
      </c>
      <c r="DQ74" s="33">
        <f aca="true" t="shared" si="106" ref="DQ74:DQ81">DP74/12*1</f>
        <v>0</v>
      </c>
      <c r="DR74" s="47">
        <v>0</v>
      </c>
      <c r="DS74" s="47">
        <v>0</v>
      </c>
      <c r="DT74" s="33">
        <f aca="true" t="shared" si="107" ref="DT74:DT81">DS74/12*1</f>
        <v>0</v>
      </c>
      <c r="DU74" s="47"/>
      <c r="DV74" s="42">
        <v>0</v>
      </c>
      <c r="DW74" s="33">
        <f aca="true" t="shared" si="108" ref="DW74:DW81">DV74/12*1</f>
        <v>0</v>
      </c>
      <c r="DX74" s="47">
        <v>0</v>
      </c>
      <c r="DY74" s="47">
        <v>800</v>
      </c>
      <c r="DZ74" s="33">
        <f aca="true" t="shared" si="109" ref="DZ74:DZ81">DY74/12*1</f>
        <v>66.66666666666667</v>
      </c>
      <c r="EA74" s="47"/>
      <c r="EB74" s="47"/>
      <c r="EC74" s="20">
        <f aca="true" t="shared" si="110" ref="EC74:EC81">DJ74+DM74+DP74+DS74+DV74+DY74</f>
        <v>800</v>
      </c>
      <c r="ED74" s="33">
        <f aca="true" t="shared" si="111" ref="ED74:ED81">EC74/12*1</f>
        <v>66.66666666666667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17148.1</v>
      </c>
      <c r="D75" s="42"/>
      <c r="E75" s="25">
        <f t="shared" si="67"/>
        <v>10417.9</v>
      </c>
      <c r="F75" s="33">
        <f aca="true" t="shared" si="112" ref="F75:F81">E75/12*1</f>
        <v>868.1583333333333</v>
      </c>
      <c r="G75" s="12">
        <f aca="true" t="shared" si="113" ref="G75:G81">DI75+EE75-EA75</f>
        <v>0</v>
      </c>
      <c r="H75" s="12">
        <f aca="true" t="shared" si="114" ref="H75:H82">G75/F75*100</f>
        <v>0</v>
      </c>
      <c r="I75" s="12">
        <f aca="true" t="shared" si="115" ref="I75:I82">G75/E75*100</f>
        <v>0</v>
      </c>
      <c r="J75" s="12">
        <f t="shared" si="68"/>
        <v>3415.1</v>
      </c>
      <c r="K75" s="33">
        <f t="shared" si="69"/>
        <v>284.59166666666664</v>
      </c>
      <c r="L75" s="12">
        <f aca="true" t="shared" si="116" ref="L75:L81">V75+AA75+AF75+AK75+AP75+AU75+BM75+BU75+BX75+CA75+CD75+CG75+CM75+CP75+CV75+CY75+DE75</f>
        <v>0</v>
      </c>
      <c r="M75" s="12">
        <f aca="true" t="shared" si="117" ref="M75:M82">L75/K75*100</f>
        <v>0</v>
      </c>
      <c r="N75" s="12">
        <f aca="true" t="shared" si="118" ref="N75:N82">L75/J75*100</f>
        <v>0</v>
      </c>
      <c r="O75" s="20">
        <f t="shared" si="70"/>
        <v>639.6999999999999</v>
      </c>
      <c r="P75" s="33">
        <f t="shared" si="71"/>
        <v>53.30833333333333</v>
      </c>
      <c r="Q75" s="20">
        <f t="shared" si="72"/>
        <v>0</v>
      </c>
      <c r="R75" s="12">
        <f aca="true" t="shared" si="119" ref="R75:R82">Q75/P75*100</f>
        <v>0</v>
      </c>
      <c r="S75" s="11">
        <f aca="true" t="shared" si="120" ref="S75:S82">Q75/O75*100</f>
        <v>0</v>
      </c>
      <c r="T75" s="47">
        <v>5.8</v>
      </c>
      <c r="U75" s="33">
        <f t="shared" si="73"/>
        <v>0.48333333333333334</v>
      </c>
      <c r="V75" s="47"/>
      <c r="W75" s="12">
        <f aca="true" t="shared" si="121" ref="W75:W82">V75/U75*100</f>
        <v>0</v>
      </c>
      <c r="X75" s="11">
        <f aca="true" t="shared" si="122" ref="X75:X82">V75/T75*100</f>
        <v>0</v>
      </c>
      <c r="Y75" s="47">
        <v>1355.4</v>
      </c>
      <c r="Z75" s="33">
        <f t="shared" si="74"/>
        <v>112.95</v>
      </c>
      <c r="AA75" s="47"/>
      <c r="AB75" s="12">
        <f aca="true" t="shared" si="123" ref="AB75:AB82">AA75/Z75*100</f>
        <v>0</v>
      </c>
      <c r="AC75" s="11">
        <f aca="true" t="shared" si="124" ref="AC75:AC82">AA75/Y75*100</f>
        <v>0</v>
      </c>
      <c r="AD75" s="47">
        <v>633.9</v>
      </c>
      <c r="AE75" s="33">
        <f t="shared" si="75"/>
        <v>52.824999999999996</v>
      </c>
      <c r="AF75" s="47"/>
      <c r="AG75" s="12">
        <f aca="true" t="shared" si="125" ref="AG75:AG82">AF75/AE75*100</f>
        <v>0</v>
      </c>
      <c r="AH75" s="11">
        <f aca="true" t="shared" si="126" ref="AH75:AH82">AF75/AD75*100</f>
        <v>0</v>
      </c>
      <c r="AI75" s="47">
        <v>20</v>
      </c>
      <c r="AJ75" s="33">
        <f t="shared" si="76"/>
        <v>1.6666666666666667</v>
      </c>
      <c r="AK75" s="47"/>
      <c r="AL75" s="12">
        <f aca="true" t="shared" si="127" ref="AL75:AL82">AK75/AJ75*100</f>
        <v>0</v>
      </c>
      <c r="AM75" s="11">
        <f aca="true" t="shared" si="128" ref="AM75:AM82">AK75/AI75*100</f>
        <v>0</v>
      </c>
      <c r="AN75" s="47"/>
      <c r="AO75" s="33">
        <f t="shared" si="77"/>
        <v>0</v>
      </c>
      <c r="AP75" s="47"/>
      <c r="AQ75" s="12" t="e">
        <f aca="true" t="shared" si="129" ref="AQ75:AQ82">AP75/AO75*100</f>
        <v>#DIV/0!</v>
      </c>
      <c r="AR75" s="11" t="e">
        <f aca="true" t="shared" si="130" ref="AR75:AR82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aca="true" t="shared" si="131" ref="BQ75:BQ82">BP75/BO75*100</f>
        <v>0</v>
      </c>
      <c r="BR75" s="11">
        <f aca="true" t="shared" si="132" ref="BR75:BR8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291.6666666666667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aca="true" t="shared" si="133" ref="EF76:EF81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</v>
      </c>
      <c r="Z78" s="33">
        <f t="shared" si="74"/>
        <v>99.24166666666667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372.4166666666667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865.8333333333334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83.33333333333333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</v>
      </c>
      <c r="EA79" s="47"/>
      <c r="EB79" s="47"/>
      <c r="EC79" s="20">
        <f t="shared" si="110"/>
        <v>800</v>
      </c>
      <c r="ED79" s="33">
        <f t="shared" si="111"/>
        <v>66.66666666666667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92.60000000000001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36" s="17" customFormat="1" ht="18.75" customHeight="1">
      <c r="A82" s="21"/>
      <c r="B82" s="18" t="s">
        <v>44</v>
      </c>
      <c r="C82" s="16">
        <f>SUM(C10:C81)</f>
        <v>409916.7999999999</v>
      </c>
      <c r="D82" s="16">
        <f>SUM(D10:D81)</f>
        <v>0</v>
      </c>
      <c r="E82" s="25">
        <f t="shared" si="67"/>
        <v>4569680.841000002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</v>
      </c>
      <c r="P82" s="12">
        <f>O82/12*11</f>
        <v>557324.8999999999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376374.501</v>
      </c>
      <c r="Z82" s="12">
        <f>Y82/12*11</f>
        <v>345009.95925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45149.6</v>
      </c>
      <c r="AJ82" s="12">
        <f>AI82/12*11</f>
        <v>41387.13333333333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100427.525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9421.866666666667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95585.87499999999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34071.21666666667</v>
      </c>
      <c r="DE82" s="47">
        <f>SUM(DE10:DE81)</f>
        <v>0</v>
      </c>
      <c r="DF82" s="47">
        <f>SUM(DF10:DF81)</f>
        <v>0</v>
      </c>
      <c r="DG82" s="24">
        <f>SUM(DG10:DG81)</f>
        <v>4471130.641000002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366654.475</v>
      </c>
      <c r="EE82" s="24">
        <f>SUM(EE10:EE81)</f>
        <v>0</v>
      </c>
      <c r="EF82" s="24">
        <f>SUM(EF10:EF81)</f>
        <v>-98550.20000000001</v>
      </c>
    </row>
    <row r="83" spans="3:7" ht="17.25">
      <c r="C83" s="52"/>
      <c r="D83" s="52"/>
      <c r="E83" s="52"/>
      <c r="F83" s="52"/>
      <c r="G83" s="52"/>
    </row>
  </sheetData>
  <sheetProtection/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AD7:AD8"/>
    <mergeCell ref="AE7:AH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O6:S6"/>
    <mergeCell ref="T6:X6"/>
    <mergeCell ref="Y6:AC6"/>
    <mergeCell ref="AD6:AH6"/>
    <mergeCell ref="AI6:AM6"/>
    <mergeCell ref="AN6:AR6"/>
    <mergeCell ref="AS6:AU6"/>
    <mergeCell ref="AV6:AX6"/>
    <mergeCell ref="CE5:CM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4:DE4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0"/>
  <sheetViews>
    <sheetView zoomScale="55" zoomScaleNormal="55" zoomScalePageLayoutView="0" workbookViewId="0" topLeftCell="A51">
      <selection activeCell="C8" sqref="C8:C79"/>
    </sheetView>
  </sheetViews>
  <sheetFormatPr defaultColWidth="8.796875" defaultRowHeight="15"/>
  <cols>
    <col min="1" max="1" width="4.3984375" style="1" customWidth="1"/>
    <col min="2" max="2" width="20.5" style="34" customWidth="1"/>
    <col min="3" max="4" width="11" style="1" customWidth="1"/>
    <col min="5" max="5" width="13.09765625" style="1" customWidth="1"/>
    <col min="6" max="16384" width="9" style="1" customWidth="1"/>
  </cols>
  <sheetData>
    <row r="1" ht="18" customHeight="1"/>
    <row r="2" spans="1:5" s="9" customFormat="1" ht="18" customHeight="1">
      <c r="A2" s="245" t="s">
        <v>6</v>
      </c>
      <c r="B2" s="245" t="s">
        <v>10</v>
      </c>
      <c r="C2" s="370"/>
      <c r="D2" s="370"/>
      <c r="E2" s="370"/>
    </row>
    <row r="3" spans="1:5" s="9" customFormat="1" ht="15" customHeight="1">
      <c r="A3" s="246"/>
      <c r="B3" s="246"/>
      <c r="C3" s="370"/>
      <c r="D3" s="370"/>
      <c r="E3" s="370"/>
    </row>
    <row r="4" spans="1:5" s="9" customFormat="1" ht="119.25" customHeight="1">
      <c r="A4" s="246"/>
      <c r="B4" s="246"/>
      <c r="C4" s="377" t="s">
        <v>42</v>
      </c>
      <c r="D4" s="377"/>
      <c r="E4" s="377"/>
    </row>
    <row r="5" spans="1:5" s="10" customFormat="1" ht="36" customHeight="1">
      <c r="A5" s="246"/>
      <c r="B5" s="246"/>
      <c r="C5" s="375" t="s">
        <v>43</v>
      </c>
      <c r="D5" s="368" t="s">
        <v>55</v>
      </c>
      <c r="E5" s="369"/>
    </row>
    <row r="6" spans="1:5" s="27" customFormat="1" ht="101.25" customHeight="1">
      <c r="A6" s="247"/>
      <c r="B6" s="247"/>
      <c r="C6" s="376"/>
      <c r="D6" s="35" t="e">
        <f>#REF!</f>
        <v>#REF!</v>
      </c>
      <c r="E6" s="102" t="s">
        <v>233</v>
      </c>
    </row>
    <row r="7" spans="1:5" s="31" customFormat="1" ht="15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2428.292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aca="true" t="shared" si="0" ref="D9:D72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8.7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71.6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96.33333333333333</v>
      </c>
      <c r="E22" s="105">
        <v>4.9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833.0301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4990.9</v>
      </c>
      <c r="D43" s="33">
        <f t="shared" si="0"/>
        <v>831.8166666666666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8.333333333333334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83.33333333333333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aca="true" t="shared" si="1" ref="D73:D80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</v>
      </c>
    </row>
  </sheetData>
  <sheetProtection/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C5:C6"/>
    <mergeCell ref="D5:E5"/>
    <mergeCell ref="C3:E3"/>
    <mergeCell ref="C4:E4"/>
    <mergeCell ref="C2:E2"/>
    <mergeCell ref="A2:A6"/>
    <mergeCell ref="B2:B6"/>
  </mergeCells>
  <printOptions/>
  <pageMargins left="0.7" right="0.7" top="0.42" bottom="0.22" header="0.12" footer="0.19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J25"/>
  <sheetViews>
    <sheetView tabSelected="1" zoomScalePageLayoutView="0" workbookViewId="0" topLeftCell="A1">
      <selection activeCell="E21" sqref="E21:G22"/>
    </sheetView>
  </sheetViews>
  <sheetFormatPr defaultColWidth="8.796875" defaultRowHeight="15"/>
  <cols>
    <col min="1" max="1" width="4.3984375" style="148" customWidth="1"/>
    <col min="2" max="2" width="13.19921875" style="149" customWidth="1"/>
    <col min="3" max="3" width="9.09765625" style="148" customWidth="1"/>
    <col min="4" max="4" width="10" style="148" customWidth="1"/>
    <col min="5" max="5" width="11.5" style="148" customWidth="1"/>
    <col min="6" max="6" width="10.59765625" style="149" customWidth="1"/>
    <col min="7" max="7" width="9.59765625" style="148" customWidth="1"/>
    <col min="8" max="8" width="7" style="148" customWidth="1"/>
    <col min="9" max="9" width="5.59765625" style="148" customWidth="1"/>
    <col min="10" max="10" width="10.09765625" style="148" customWidth="1"/>
    <col min="11" max="11" width="9.09765625" style="148" customWidth="1"/>
    <col min="12" max="12" width="9.8984375" style="148" customWidth="1"/>
    <col min="13" max="13" width="8.69921875" style="148" customWidth="1"/>
    <col min="14" max="14" width="4.69921875" style="148" customWidth="1"/>
    <col min="15" max="16" width="9.69921875" style="148" customWidth="1"/>
    <col min="17" max="17" width="9.5" style="148" customWidth="1"/>
    <col min="18" max="18" width="6.5" style="148" customWidth="1"/>
    <col min="19" max="19" width="7.69921875" style="148" customWidth="1"/>
    <col min="20" max="20" width="8.69921875" style="148" customWidth="1"/>
    <col min="21" max="21" width="7.8984375" style="148" customWidth="1"/>
    <col min="22" max="22" width="7.19921875" style="148" customWidth="1"/>
    <col min="23" max="23" width="10.09765625" style="148" customWidth="1"/>
    <col min="24" max="24" width="8.59765625" style="148" customWidth="1"/>
    <col min="25" max="26" width="8.69921875" style="148" customWidth="1"/>
    <col min="27" max="27" width="7.09765625" style="148" customWidth="1"/>
    <col min="28" max="28" width="7.8984375" style="148" customWidth="1"/>
    <col min="29" max="29" width="7.09765625" style="148" customWidth="1"/>
    <col min="30" max="30" width="9.19921875" style="148" customWidth="1"/>
    <col min="31" max="32" width="9.3984375" style="148" customWidth="1"/>
    <col min="33" max="33" width="6.09765625" style="148" customWidth="1"/>
    <col min="34" max="34" width="6.3984375" style="148" customWidth="1"/>
    <col min="35" max="35" width="10.19921875" style="148" customWidth="1"/>
    <col min="36" max="36" width="9" style="148" customWidth="1"/>
    <col min="37" max="37" width="8.8984375" style="148" customWidth="1"/>
    <col min="38" max="38" width="7.19921875" style="148" customWidth="1"/>
    <col min="39" max="39" width="4.59765625" style="148" customWidth="1"/>
    <col min="40" max="40" width="8.8984375" style="148" customWidth="1"/>
    <col min="41" max="42" width="7.8984375" style="148" customWidth="1"/>
    <col min="43" max="44" width="6.3984375" style="148" customWidth="1"/>
    <col min="45" max="45" width="8.69921875" style="148" customWidth="1"/>
    <col min="46" max="47" width="7.59765625" style="148" customWidth="1"/>
    <col min="48" max="48" width="10.69921875" style="148" customWidth="1"/>
    <col min="49" max="49" width="9.59765625" style="148" customWidth="1"/>
    <col min="50" max="51" width="8.19921875" style="148" customWidth="1"/>
    <col min="52" max="52" width="7.19921875" style="148" customWidth="1"/>
    <col min="53" max="53" width="11.5" style="148" customWidth="1"/>
    <col min="54" max="54" width="9.69921875" style="148" customWidth="1"/>
    <col min="55" max="55" width="7.8984375" style="148" customWidth="1"/>
    <col min="56" max="58" width="10.8984375" style="148" customWidth="1"/>
    <col min="59" max="59" width="8.19921875" style="148" customWidth="1"/>
    <col min="60" max="60" width="9.5" style="148" customWidth="1"/>
    <col min="61" max="61" width="8.19921875" style="148" customWidth="1"/>
    <col min="62" max="63" width="9.8984375" style="148" customWidth="1"/>
    <col min="64" max="64" width="9.19921875" style="148" customWidth="1"/>
    <col min="65" max="65" width="12.69921875" style="148" customWidth="1"/>
    <col min="66" max="66" width="10.8984375" style="148" customWidth="1"/>
    <col min="67" max="67" width="10.69921875" style="148" customWidth="1"/>
    <col min="68" max="68" width="9" style="148" customWidth="1"/>
    <col min="69" max="69" width="8.09765625" style="148" customWidth="1"/>
    <col min="70" max="70" width="6.5" style="148" customWidth="1"/>
    <col min="71" max="77" width="10.69921875" style="148" customWidth="1"/>
    <col min="78" max="78" width="9.59765625" style="148" customWidth="1"/>
    <col min="79" max="79" width="9.69921875" style="148" customWidth="1"/>
    <col min="80" max="80" width="9.19921875" style="148" customWidth="1"/>
    <col min="81" max="81" width="10.3984375" style="148" customWidth="1"/>
    <col min="82" max="82" width="9.3984375" style="148" customWidth="1"/>
    <col min="83" max="83" width="10.09765625" style="148" customWidth="1"/>
    <col min="84" max="84" width="8.8984375" style="148" customWidth="1"/>
    <col min="85" max="86" width="11.3984375" style="148" customWidth="1"/>
    <col min="87" max="87" width="9.3984375" style="148" customWidth="1"/>
    <col min="88" max="88" width="10.8984375" style="148" customWidth="1"/>
    <col min="89" max="89" width="8.09765625" style="148" customWidth="1"/>
    <col min="90" max="90" width="7.8984375" style="148" customWidth="1"/>
    <col min="91" max="92" width="9.8984375" style="148" customWidth="1"/>
    <col min="93" max="93" width="10.59765625" style="148" customWidth="1"/>
    <col min="94" max="95" width="9.3984375" style="148" customWidth="1"/>
    <col min="96" max="96" width="8.3984375" style="148" customWidth="1"/>
    <col min="97" max="98" width="11.69921875" style="148" customWidth="1"/>
    <col min="99" max="99" width="10.69921875" style="148" customWidth="1"/>
    <col min="100" max="101" width="11" style="148" customWidth="1"/>
    <col min="102" max="102" width="13.09765625" style="148" customWidth="1"/>
    <col min="103" max="104" width="9.8984375" style="148" customWidth="1"/>
    <col min="105" max="105" width="10.8984375" style="148" customWidth="1"/>
    <col min="106" max="106" width="10.19921875" style="148" customWidth="1"/>
    <col min="107" max="107" width="9.09765625" style="148" customWidth="1"/>
    <col min="108" max="108" width="10.5" style="148" customWidth="1"/>
    <col min="109" max="110" width="9.69921875" style="148" customWidth="1"/>
    <col min="111" max="111" width="7.5" style="148" customWidth="1"/>
    <col min="112" max="113" width="9.8984375" style="148" customWidth="1"/>
    <col min="114" max="114" width="9.19921875" style="148" customWidth="1"/>
    <col min="115" max="115" width="9.8984375" style="148" customWidth="1"/>
    <col min="116" max="117" width="13.09765625" style="148" customWidth="1"/>
    <col min="118" max="118" width="14.59765625" style="148" customWidth="1"/>
    <col min="119" max="119" width="11.59765625" style="148" customWidth="1"/>
    <col min="120" max="120" width="8.3984375" style="148" customWidth="1"/>
    <col min="121" max="121" width="10.5" style="148" customWidth="1"/>
    <col min="122" max="122" width="11.3984375" style="148" customWidth="1"/>
    <col min="123" max="123" width="11.09765625" style="148" customWidth="1"/>
    <col min="124" max="124" width="10.5" style="148" customWidth="1"/>
    <col min="125" max="126" width="9" style="148" customWidth="1"/>
    <col min="127" max="127" width="7.3984375" style="148" customWidth="1"/>
    <col min="128" max="128" width="10.3984375" style="148" customWidth="1"/>
    <col min="129" max="129" width="10.19921875" style="148" customWidth="1"/>
    <col min="130" max="130" width="10.8984375" style="148" customWidth="1"/>
    <col min="131" max="131" width="8.09765625" style="148" customWidth="1"/>
    <col min="132" max="132" width="12.19921875" style="148" customWidth="1"/>
    <col min="133" max="133" width="8.69921875" style="148" customWidth="1"/>
    <col min="134" max="134" width="11.8984375" style="148" customWidth="1"/>
    <col min="135" max="135" width="11" style="148" customWidth="1"/>
    <col min="136" max="136" width="13.3984375" style="148" customWidth="1"/>
    <col min="137" max="137" width="6.8984375" style="148" customWidth="1"/>
    <col min="138" max="138" width="14" style="148" customWidth="1"/>
    <col min="139" max="139" width="14.09765625" style="148" customWidth="1"/>
    <col min="140" max="140" width="11.19921875" style="148" customWidth="1"/>
    <col min="141" max="141" width="6.19921875" style="148" customWidth="1"/>
    <col min="142" max="16384" width="9" style="148" customWidth="1"/>
  </cols>
  <sheetData>
    <row r="1" spans="2:137" s="113" customFormat="1" ht="17.25" customHeight="1">
      <c r="B1" s="114"/>
      <c r="C1" s="190" t="s">
        <v>236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16"/>
      <c r="P1" s="116"/>
      <c r="Q1" s="116"/>
      <c r="R1" s="116"/>
      <c r="S1" s="116"/>
      <c r="T1" s="116"/>
      <c r="U1" s="116"/>
      <c r="V1" s="116"/>
      <c r="W1" s="116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</row>
    <row r="2" spans="2:52" s="113" customFormat="1" ht="28.5" customHeight="1">
      <c r="B2" s="114"/>
      <c r="C2" s="191" t="s">
        <v>266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118"/>
      <c r="R2" s="118"/>
      <c r="T2" s="192"/>
      <c r="U2" s="192"/>
      <c r="V2" s="192"/>
      <c r="W2" s="120"/>
      <c r="X2" s="120"/>
      <c r="AA2" s="119"/>
      <c r="AB2" s="120"/>
      <c r="AC2" s="120"/>
      <c r="AD2" s="120"/>
      <c r="AE2" s="120"/>
      <c r="AF2" s="120"/>
      <c r="AG2" s="120"/>
      <c r="AH2" s="120"/>
      <c r="AI2" s="120"/>
      <c r="AJ2" s="120"/>
      <c r="AK2" s="119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2:99" s="113" customFormat="1" ht="26.25" customHeight="1">
      <c r="B3" s="114"/>
      <c r="C3" s="121"/>
      <c r="D3" s="121"/>
      <c r="E3" s="121"/>
      <c r="F3" s="122"/>
      <c r="G3" s="129"/>
      <c r="H3" s="121"/>
      <c r="I3" s="121"/>
      <c r="J3" s="121"/>
      <c r="K3" s="121"/>
      <c r="L3" s="191" t="s">
        <v>12</v>
      </c>
      <c r="M3" s="191"/>
      <c r="N3" s="191"/>
      <c r="O3" s="191"/>
      <c r="P3" s="121"/>
      <c r="Q3" s="118"/>
      <c r="R3" s="118"/>
      <c r="T3" s="120"/>
      <c r="U3" s="120"/>
      <c r="V3" s="120"/>
      <c r="W3" s="120"/>
      <c r="X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CT3" s="125"/>
      <c r="CU3" s="125"/>
    </row>
    <row r="4" spans="1:140" s="126" customFormat="1" ht="15" customHeight="1">
      <c r="A4" s="157" t="s">
        <v>6</v>
      </c>
      <c r="B4" s="160" t="s">
        <v>10</v>
      </c>
      <c r="C4" s="163" t="s">
        <v>4</v>
      </c>
      <c r="D4" s="163" t="s">
        <v>5</v>
      </c>
      <c r="E4" s="175" t="s">
        <v>235</v>
      </c>
      <c r="F4" s="176"/>
      <c r="G4" s="176"/>
      <c r="H4" s="176"/>
      <c r="I4" s="177"/>
      <c r="J4" s="193" t="s">
        <v>248</v>
      </c>
      <c r="K4" s="194"/>
      <c r="L4" s="194"/>
      <c r="M4" s="194"/>
      <c r="N4" s="195"/>
      <c r="O4" s="220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2"/>
      <c r="DK4" s="153" t="s">
        <v>14</v>
      </c>
      <c r="DL4" s="175" t="s">
        <v>15</v>
      </c>
      <c r="DM4" s="176"/>
      <c r="DN4" s="177"/>
      <c r="DO4" s="228" t="s">
        <v>3</v>
      </c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153" t="s">
        <v>16</v>
      </c>
      <c r="EH4" s="202" t="s">
        <v>17</v>
      </c>
      <c r="EI4" s="203"/>
      <c r="EJ4" s="204"/>
    </row>
    <row r="5" spans="1:140" s="126" customFormat="1" ht="13.5" customHeight="1">
      <c r="A5" s="158"/>
      <c r="B5" s="161"/>
      <c r="C5" s="164"/>
      <c r="D5" s="164"/>
      <c r="E5" s="178"/>
      <c r="F5" s="179"/>
      <c r="G5" s="179"/>
      <c r="H5" s="179"/>
      <c r="I5" s="180"/>
      <c r="J5" s="196"/>
      <c r="K5" s="197"/>
      <c r="L5" s="197"/>
      <c r="M5" s="197"/>
      <c r="N5" s="198"/>
      <c r="O5" s="211" t="s">
        <v>7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3"/>
      <c r="BA5" s="214" t="s">
        <v>2</v>
      </c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187" t="s">
        <v>8</v>
      </c>
      <c r="BQ5" s="188"/>
      <c r="BR5" s="188"/>
      <c r="BS5" s="217" t="s">
        <v>18</v>
      </c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9"/>
      <c r="CJ5" s="185" t="s">
        <v>0</v>
      </c>
      <c r="CK5" s="186"/>
      <c r="CL5" s="186"/>
      <c r="CM5" s="186"/>
      <c r="CN5" s="186"/>
      <c r="CO5" s="186"/>
      <c r="CP5" s="186"/>
      <c r="CQ5" s="186"/>
      <c r="CR5" s="223"/>
      <c r="CS5" s="217" t="s">
        <v>1</v>
      </c>
      <c r="CT5" s="218"/>
      <c r="CU5" s="218"/>
      <c r="CV5" s="218"/>
      <c r="CW5" s="218"/>
      <c r="CX5" s="218"/>
      <c r="CY5" s="218"/>
      <c r="CZ5" s="218"/>
      <c r="DA5" s="218"/>
      <c r="DB5" s="214" t="s">
        <v>19</v>
      </c>
      <c r="DC5" s="214"/>
      <c r="DD5" s="214"/>
      <c r="DE5" s="187" t="s">
        <v>20</v>
      </c>
      <c r="DF5" s="188"/>
      <c r="DG5" s="189"/>
      <c r="DH5" s="187" t="s">
        <v>21</v>
      </c>
      <c r="DI5" s="188"/>
      <c r="DJ5" s="189"/>
      <c r="DK5" s="153"/>
      <c r="DL5" s="178"/>
      <c r="DM5" s="179"/>
      <c r="DN5" s="180"/>
      <c r="DO5" s="168"/>
      <c r="DP5" s="168"/>
      <c r="DQ5" s="214"/>
      <c r="DR5" s="214"/>
      <c r="DS5" s="214"/>
      <c r="DT5" s="214"/>
      <c r="DU5" s="187" t="s">
        <v>22</v>
      </c>
      <c r="DV5" s="188"/>
      <c r="DW5" s="189"/>
      <c r="DX5" s="166"/>
      <c r="DY5" s="167"/>
      <c r="DZ5" s="167"/>
      <c r="EA5" s="167"/>
      <c r="EB5" s="167"/>
      <c r="EC5" s="167"/>
      <c r="ED5" s="167"/>
      <c r="EE5" s="167"/>
      <c r="EF5" s="167"/>
      <c r="EG5" s="153"/>
      <c r="EH5" s="205"/>
      <c r="EI5" s="206"/>
      <c r="EJ5" s="207"/>
    </row>
    <row r="6" spans="1:140" s="126" customFormat="1" ht="102" customHeight="1">
      <c r="A6" s="158"/>
      <c r="B6" s="161"/>
      <c r="C6" s="164"/>
      <c r="D6" s="164"/>
      <c r="E6" s="181"/>
      <c r="F6" s="182"/>
      <c r="G6" s="182"/>
      <c r="H6" s="182"/>
      <c r="I6" s="183"/>
      <c r="J6" s="199"/>
      <c r="K6" s="200"/>
      <c r="L6" s="200"/>
      <c r="M6" s="200"/>
      <c r="N6" s="201"/>
      <c r="O6" s="224" t="s">
        <v>234</v>
      </c>
      <c r="P6" s="225"/>
      <c r="Q6" s="225"/>
      <c r="R6" s="225"/>
      <c r="S6" s="226"/>
      <c r="T6" s="169" t="s">
        <v>259</v>
      </c>
      <c r="U6" s="170"/>
      <c r="V6" s="170"/>
      <c r="W6" s="170"/>
      <c r="X6" s="174"/>
      <c r="Y6" s="169" t="s">
        <v>258</v>
      </c>
      <c r="Z6" s="170"/>
      <c r="AA6" s="170"/>
      <c r="AB6" s="170"/>
      <c r="AC6" s="174"/>
      <c r="AD6" s="169" t="s">
        <v>257</v>
      </c>
      <c r="AE6" s="170"/>
      <c r="AF6" s="170"/>
      <c r="AG6" s="170"/>
      <c r="AH6" s="174"/>
      <c r="AI6" s="169" t="s">
        <v>263</v>
      </c>
      <c r="AJ6" s="170"/>
      <c r="AK6" s="170"/>
      <c r="AL6" s="170"/>
      <c r="AM6" s="174"/>
      <c r="AN6" s="169" t="s">
        <v>260</v>
      </c>
      <c r="AO6" s="170"/>
      <c r="AP6" s="170"/>
      <c r="AQ6" s="170"/>
      <c r="AR6" s="174"/>
      <c r="AS6" s="169" t="s">
        <v>261</v>
      </c>
      <c r="AT6" s="170"/>
      <c r="AU6" s="170"/>
      <c r="AV6" s="170"/>
      <c r="AW6" s="174"/>
      <c r="AX6" s="227" t="s">
        <v>29</v>
      </c>
      <c r="AY6" s="227"/>
      <c r="AZ6" s="227"/>
      <c r="BA6" s="169" t="s">
        <v>30</v>
      </c>
      <c r="BB6" s="170"/>
      <c r="BC6" s="170"/>
      <c r="BD6" s="169" t="s">
        <v>264</v>
      </c>
      <c r="BE6" s="170"/>
      <c r="BF6" s="174"/>
      <c r="BG6" s="166" t="s">
        <v>32</v>
      </c>
      <c r="BH6" s="167"/>
      <c r="BI6" s="168"/>
      <c r="BJ6" s="166" t="s">
        <v>33</v>
      </c>
      <c r="BK6" s="167"/>
      <c r="BL6" s="167"/>
      <c r="BM6" s="233" t="s">
        <v>34</v>
      </c>
      <c r="BN6" s="234"/>
      <c r="BO6" s="234"/>
      <c r="BP6" s="215"/>
      <c r="BQ6" s="216"/>
      <c r="BR6" s="216"/>
      <c r="BS6" s="230" t="s">
        <v>35</v>
      </c>
      <c r="BT6" s="231"/>
      <c r="BU6" s="231"/>
      <c r="BV6" s="231"/>
      <c r="BW6" s="232"/>
      <c r="BX6" s="184" t="s">
        <v>36</v>
      </c>
      <c r="BY6" s="184"/>
      <c r="BZ6" s="184"/>
      <c r="CA6" s="184" t="s">
        <v>37</v>
      </c>
      <c r="CB6" s="184"/>
      <c r="CC6" s="184"/>
      <c r="CD6" s="184" t="s">
        <v>38</v>
      </c>
      <c r="CE6" s="184"/>
      <c r="CF6" s="184"/>
      <c r="CG6" s="184" t="s">
        <v>39</v>
      </c>
      <c r="CH6" s="184"/>
      <c r="CI6" s="184"/>
      <c r="CJ6" s="184" t="s">
        <v>249</v>
      </c>
      <c r="CK6" s="184"/>
      <c r="CL6" s="184"/>
      <c r="CM6" s="185" t="s">
        <v>250</v>
      </c>
      <c r="CN6" s="186"/>
      <c r="CO6" s="186"/>
      <c r="CP6" s="184" t="s">
        <v>40</v>
      </c>
      <c r="CQ6" s="184"/>
      <c r="CR6" s="184"/>
      <c r="CS6" s="185" t="s">
        <v>41</v>
      </c>
      <c r="CT6" s="186"/>
      <c r="CU6" s="186"/>
      <c r="CV6" s="184" t="s">
        <v>42</v>
      </c>
      <c r="CW6" s="184"/>
      <c r="CX6" s="184"/>
      <c r="CY6" s="185" t="s">
        <v>251</v>
      </c>
      <c r="CZ6" s="186"/>
      <c r="DA6" s="186"/>
      <c r="DB6" s="214"/>
      <c r="DC6" s="214"/>
      <c r="DD6" s="214"/>
      <c r="DE6" s="215"/>
      <c r="DF6" s="216"/>
      <c r="DG6" s="229"/>
      <c r="DH6" s="215"/>
      <c r="DI6" s="216"/>
      <c r="DJ6" s="229"/>
      <c r="DK6" s="153"/>
      <c r="DL6" s="181"/>
      <c r="DM6" s="182"/>
      <c r="DN6" s="183"/>
      <c r="DO6" s="187" t="s">
        <v>252</v>
      </c>
      <c r="DP6" s="188"/>
      <c r="DQ6" s="189"/>
      <c r="DR6" s="187" t="s">
        <v>253</v>
      </c>
      <c r="DS6" s="188"/>
      <c r="DT6" s="189"/>
      <c r="DU6" s="215"/>
      <c r="DV6" s="216"/>
      <c r="DW6" s="229"/>
      <c r="DX6" s="187" t="s">
        <v>254</v>
      </c>
      <c r="DY6" s="188"/>
      <c r="DZ6" s="189"/>
      <c r="EA6" s="187" t="s">
        <v>255</v>
      </c>
      <c r="EB6" s="188"/>
      <c r="EC6" s="189"/>
      <c r="ED6" s="235" t="s">
        <v>256</v>
      </c>
      <c r="EE6" s="236"/>
      <c r="EF6" s="236"/>
      <c r="EG6" s="153"/>
      <c r="EH6" s="208"/>
      <c r="EI6" s="209"/>
      <c r="EJ6" s="210"/>
    </row>
    <row r="7" spans="1:140" s="127" customFormat="1" ht="16.5" customHeight="1">
      <c r="A7" s="158"/>
      <c r="B7" s="161"/>
      <c r="C7" s="164"/>
      <c r="D7" s="164"/>
      <c r="E7" s="154" t="s">
        <v>43</v>
      </c>
      <c r="F7" s="171" t="s">
        <v>55</v>
      </c>
      <c r="G7" s="172"/>
      <c r="H7" s="172"/>
      <c r="I7" s="173"/>
      <c r="J7" s="154" t="s">
        <v>43</v>
      </c>
      <c r="K7" s="171" t="s">
        <v>55</v>
      </c>
      <c r="L7" s="172"/>
      <c r="M7" s="172"/>
      <c r="N7" s="173"/>
      <c r="O7" s="154" t="s">
        <v>43</v>
      </c>
      <c r="P7" s="171" t="s">
        <v>55</v>
      </c>
      <c r="Q7" s="172"/>
      <c r="R7" s="172"/>
      <c r="S7" s="173"/>
      <c r="T7" s="154" t="s">
        <v>43</v>
      </c>
      <c r="U7" s="171" t="s">
        <v>55</v>
      </c>
      <c r="V7" s="172"/>
      <c r="W7" s="172"/>
      <c r="X7" s="173"/>
      <c r="Y7" s="154" t="s">
        <v>43</v>
      </c>
      <c r="Z7" s="171" t="s">
        <v>55</v>
      </c>
      <c r="AA7" s="172"/>
      <c r="AB7" s="172"/>
      <c r="AC7" s="173"/>
      <c r="AD7" s="154" t="s">
        <v>43</v>
      </c>
      <c r="AE7" s="171" t="s">
        <v>55</v>
      </c>
      <c r="AF7" s="172"/>
      <c r="AG7" s="172"/>
      <c r="AH7" s="173"/>
      <c r="AI7" s="154" t="s">
        <v>43</v>
      </c>
      <c r="AJ7" s="171" t="s">
        <v>55</v>
      </c>
      <c r="AK7" s="172"/>
      <c r="AL7" s="172"/>
      <c r="AM7" s="173"/>
      <c r="AN7" s="154" t="s">
        <v>43</v>
      </c>
      <c r="AO7" s="171" t="s">
        <v>55</v>
      </c>
      <c r="AP7" s="172"/>
      <c r="AQ7" s="172"/>
      <c r="AR7" s="173"/>
      <c r="AS7" s="154" t="s">
        <v>43</v>
      </c>
      <c r="AT7" s="171" t="s">
        <v>55</v>
      </c>
      <c r="AU7" s="172"/>
      <c r="AV7" s="172"/>
      <c r="AW7" s="173"/>
      <c r="AX7" s="154" t="s">
        <v>43</v>
      </c>
      <c r="AY7" s="151" t="s">
        <v>55</v>
      </c>
      <c r="AZ7" s="152"/>
      <c r="BA7" s="154" t="s">
        <v>43</v>
      </c>
      <c r="BB7" s="151" t="s">
        <v>55</v>
      </c>
      <c r="BC7" s="152"/>
      <c r="BD7" s="154" t="s">
        <v>43</v>
      </c>
      <c r="BE7" s="151" t="s">
        <v>55</v>
      </c>
      <c r="BF7" s="152"/>
      <c r="BG7" s="154" t="s">
        <v>43</v>
      </c>
      <c r="BH7" s="151" t="s">
        <v>55</v>
      </c>
      <c r="BI7" s="152"/>
      <c r="BJ7" s="154" t="s">
        <v>43</v>
      </c>
      <c r="BK7" s="151" t="s">
        <v>55</v>
      </c>
      <c r="BL7" s="152"/>
      <c r="BM7" s="154" t="s">
        <v>43</v>
      </c>
      <c r="BN7" s="151" t="s">
        <v>55</v>
      </c>
      <c r="BO7" s="152"/>
      <c r="BP7" s="154" t="s">
        <v>43</v>
      </c>
      <c r="BQ7" s="151" t="s">
        <v>55</v>
      </c>
      <c r="BR7" s="152"/>
      <c r="BS7" s="154" t="s">
        <v>43</v>
      </c>
      <c r="BT7" s="151" t="s">
        <v>55</v>
      </c>
      <c r="BU7" s="156"/>
      <c r="BV7" s="156"/>
      <c r="BW7" s="152"/>
      <c r="BX7" s="154" t="s">
        <v>43</v>
      </c>
      <c r="BY7" s="151" t="s">
        <v>55</v>
      </c>
      <c r="BZ7" s="152"/>
      <c r="CA7" s="154" t="s">
        <v>43</v>
      </c>
      <c r="CB7" s="151" t="s">
        <v>55</v>
      </c>
      <c r="CC7" s="152"/>
      <c r="CD7" s="154" t="s">
        <v>43</v>
      </c>
      <c r="CE7" s="151" t="s">
        <v>55</v>
      </c>
      <c r="CF7" s="152"/>
      <c r="CG7" s="154" t="s">
        <v>43</v>
      </c>
      <c r="CH7" s="151" t="s">
        <v>55</v>
      </c>
      <c r="CI7" s="152"/>
      <c r="CJ7" s="154" t="s">
        <v>43</v>
      </c>
      <c r="CK7" s="151" t="s">
        <v>55</v>
      </c>
      <c r="CL7" s="152"/>
      <c r="CM7" s="154" t="s">
        <v>43</v>
      </c>
      <c r="CN7" s="151" t="s">
        <v>55</v>
      </c>
      <c r="CO7" s="152"/>
      <c r="CP7" s="154" t="s">
        <v>43</v>
      </c>
      <c r="CQ7" s="151" t="s">
        <v>55</v>
      </c>
      <c r="CR7" s="152"/>
      <c r="CS7" s="154" t="s">
        <v>43</v>
      </c>
      <c r="CT7" s="151" t="s">
        <v>55</v>
      </c>
      <c r="CU7" s="152"/>
      <c r="CV7" s="154" t="s">
        <v>43</v>
      </c>
      <c r="CW7" s="151" t="s">
        <v>55</v>
      </c>
      <c r="CX7" s="152"/>
      <c r="CY7" s="154" t="s">
        <v>43</v>
      </c>
      <c r="CZ7" s="151" t="s">
        <v>55</v>
      </c>
      <c r="DA7" s="152"/>
      <c r="DB7" s="154" t="s">
        <v>43</v>
      </c>
      <c r="DC7" s="151" t="s">
        <v>55</v>
      </c>
      <c r="DD7" s="152"/>
      <c r="DE7" s="154" t="s">
        <v>43</v>
      </c>
      <c r="DF7" s="151" t="s">
        <v>55</v>
      </c>
      <c r="DG7" s="152"/>
      <c r="DH7" s="154" t="s">
        <v>43</v>
      </c>
      <c r="DI7" s="151" t="s">
        <v>55</v>
      </c>
      <c r="DJ7" s="152"/>
      <c r="DK7" s="227" t="s">
        <v>9</v>
      </c>
      <c r="DL7" s="154" t="s">
        <v>43</v>
      </c>
      <c r="DM7" s="151" t="s">
        <v>55</v>
      </c>
      <c r="DN7" s="152"/>
      <c r="DO7" s="154" t="s">
        <v>43</v>
      </c>
      <c r="DP7" s="151" t="s">
        <v>55</v>
      </c>
      <c r="DQ7" s="152"/>
      <c r="DR7" s="154" t="s">
        <v>43</v>
      </c>
      <c r="DS7" s="151" t="s">
        <v>55</v>
      </c>
      <c r="DT7" s="152"/>
      <c r="DU7" s="154" t="s">
        <v>43</v>
      </c>
      <c r="DV7" s="151" t="s">
        <v>55</v>
      </c>
      <c r="DW7" s="152"/>
      <c r="DX7" s="154" t="s">
        <v>43</v>
      </c>
      <c r="DY7" s="151" t="s">
        <v>55</v>
      </c>
      <c r="DZ7" s="152"/>
      <c r="EA7" s="154" t="s">
        <v>43</v>
      </c>
      <c r="EB7" s="151" t="s">
        <v>55</v>
      </c>
      <c r="EC7" s="152"/>
      <c r="ED7" s="154" t="s">
        <v>43</v>
      </c>
      <c r="EE7" s="151" t="s">
        <v>55</v>
      </c>
      <c r="EF7" s="152"/>
      <c r="EG7" s="153" t="s">
        <v>9</v>
      </c>
      <c r="EH7" s="154" t="s">
        <v>43</v>
      </c>
      <c r="EI7" s="151" t="s">
        <v>55</v>
      </c>
      <c r="EJ7" s="152"/>
    </row>
    <row r="8" spans="1:140" s="127" customFormat="1" ht="43.5" customHeight="1">
      <c r="A8" s="159"/>
      <c r="B8" s="162"/>
      <c r="C8" s="165"/>
      <c r="D8" s="165"/>
      <c r="E8" s="155"/>
      <c r="F8" s="128" t="s">
        <v>265</v>
      </c>
      <c r="G8" s="36" t="s">
        <v>267</v>
      </c>
      <c r="H8" s="36" t="s">
        <v>262</v>
      </c>
      <c r="I8" s="36" t="s">
        <v>54</v>
      </c>
      <c r="J8" s="155"/>
      <c r="K8" s="128" t="s">
        <v>265</v>
      </c>
      <c r="L8" s="36" t="s">
        <v>267</v>
      </c>
      <c r="M8" s="36" t="s">
        <v>262</v>
      </c>
      <c r="N8" s="36" t="s">
        <v>54</v>
      </c>
      <c r="O8" s="155"/>
      <c r="P8" s="128" t="s">
        <v>265</v>
      </c>
      <c r="Q8" s="36" t="s">
        <v>267</v>
      </c>
      <c r="R8" s="36" t="s">
        <v>262</v>
      </c>
      <c r="S8" s="36" t="s">
        <v>54</v>
      </c>
      <c r="T8" s="155"/>
      <c r="U8" s="128" t="s">
        <v>265</v>
      </c>
      <c r="V8" s="36" t="s">
        <v>267</v>
      </c>
      <c r="W8" s="36" t="s">
        <v>262</v>
      </c>
      <c r="X8" s="36" t="s">
        <v>54</v>
      </c>
      <c r="Y8" s="155"/>
      <c r="Z8" s="128" t="s">
        <v>265</v>
      </c>
      <c r="AA8" s="36" t="s">
        <v>267</v>
      </c>
      <c r="AB8" s="36" t="s">
        <v>262</v>
      </c>
      <c r="AC8" s="36" t="s">
        <v>54</v>
      </c>
      <c r="AD8" s="155"/>
      <c r="AE8" s="128" t="s">
        <v>265</v>
      </c>
      <c r="AF8" s="36" t="s">
        <v>267</v>
      </c>
      <c r="AG8" s="36" t="s">
        <v>262</v>
      </c>
      <c r="AH8" s="36" t="s">
        <v>54</v>
      </c>
      <c r="AI8" s="155"/>
      <c r="AJ8" s="128" t="s">
        <v>265</v>
      </c>
      <c r="AK8" s="36" t="s">
        <v>267</v>
      </c>
      <c r="AL8" s="36" t="s">
        <v>262</v>
      </c>
      <c r="AM8" s="36" t="s">
        <v>54</v>
      </c>
      <c r="AN8" s="155"/>
      <c r="AO8" s="128" t="s">
        <v>265</v>
      </c>
      <c r="AP8" s="36" t="s">
        <v>267</v>
      </c>
      <c r="AQ8" s="36" t="s">
        <v>262</v>
      </c>
      <c r="AR8" s="36" t="s">
        <v>54</v>
      </c>
      <c r="AS8" s="155"/>
      <c r="AT8" s="128" t="s">
        <v>265</v>
      </c>
      <c r="AU8" s="36" t="s">
        <v>267</v>
      </c>
      <c r="AV8" s="36" t="s">
        <v>262</v>
      </c>
      <c r="AW8" s="36" t="s">
        <v>54</v>
      </c>
      <c r="AX8" s="155"/>
      <c r="AY8" s="128" t="s">
        <v>265</v>
      </c>
      <c r="AZ8" s="36" t="s">
        <v>267</v>
      </c>
      <c r="BA8" s="155"/>
      <c r="BB8" s="128" t="s">
        <v>265</v>
      </c>
      <c r="BC8" s="36" t="s">
        <v>267</v>
      </c>
      <c r="BD8" s="155"/>
      <c r="BE8" s="128" t="s">
        <v>265</v>
      </c>
      <c r="BF8" s="36" t="s">
        <v>267</v>
      </c>
      <c r="BG8" s="155"/>
      <c r="BH8" s="128" t="s">
        <v>265</v>
      </c>
      <c r="BI8" s="36" t="s">
        <v>267</v>
      </c>
      <c r="BJ8" s="155"/>
      <c r="BK8" s="128" t="s">
        <v>265</v>
      </c>
      <c r="BL8" s="36" t="s">
        <v>267</v>
      </c>
      <c r="BM8" s="155"/>
      <c r="BN8" s="128" t="s">
        <v>265</v>
      </c>
      <c r="BO8" s="36" t="s">
        <v>267</v>
      </c>
      <c r="BP8" s="155"/>
      <c r="BQ8" s="128" t="s">
        <v>265</v>
      </c>
      <c r="BR8" s="36" t="s">
        <v>267</v>
      </c>
      <c r="BS8" s="155"/>
      <c r="BT8" s="128" t="s">
        <v>265</v>
      </c>
      <c r="BU8" s="36" t="s">
        <v>267</v>
      </c>
      <c r="BV8" s="36" t="s">
        <v>262</v>
      </c>
      <c r="BW8" s="36" t="s">
        <v>54</v>
      </c>
      <c r="BX8" s="155"/>
      <c r="BY8" s="128" t="s">
        <v>265</v>
      </c>
      <c r="BZ8" s="36" t="s">
        <v>267</v>
      </c>
      <c r="CA8" s="155"/>
      <c r="CB8" s="128" t="s">
        <v>265</v>
      </c>
      <c r="CC8" s="36" t="s">
        <v>267</v>
      </c>
      <c r="CD8" s="155"/>
      <c r="CE8" s="128" t="s">
        <v>265</v>
      </c>
      <c r="CF8" s="36" t="s">
        <v>267</v>
      </c>
      <c r="CG8" s="155"/>
      <c r="CH8" s="128" t="s">
        <v>265</v>
      </c>
      <c r="CI8" s="36" t="s">
        <v>267</v>
      </c>
      <c r="CJ8" s="155"/>
      <c r="CK8" s="128" t="s">
        <v>265</v>
      </c>
      <c r="CL8" s="36" t="s">
        <v>267</v>
      </c>
      <c r="CM8" s="155"/>
      <c r="CN8" s="128" t="s">
        <v>265</v>
      </c>
      <c r="CO8" s="36" t="s">
        <v>267</v>
      </c>
      <c r="CP8" s="155"/>
      <c r="CQ8" s="128" t="s">
        <v>265</v>
      </c>
      <c r="CR8" s="36" t="s">
        <v>267</v>
      </c>
      <c r="CS8" s="155"/>
      <c r="CT8" s="128" t="s">
        <v>265</v>
      </c>
      <c r="CU8" s="36" t="s">
        <v>267</v>
      </c>
      <c r="CV8" s="155"/>
      <c r="CW8" s="128" t="s">
        <v>265</v>
      </c>
      <c r="CX8" s="36" t="s">
        <v>267</v>
      </c>
      <c r="CY8" s="155"/>
      <c r="CZ8" s="128" t="s">
        <v>265</v>
      </c>
      <c r="DA8" s="36" t="s">
        <v>267</v>
      </c>
      <c r="DB8" s="155"/>
      <c r="DC8" s="128" t="s">
        <v>265</v>
      </c>
      <c r="DD8" s="36" t="s">
        <v>267</v>
      </c>
      <c r="DE8" s="155"/>
      <c r="DF8" s="128" t="s">
        <v>265</v>
      </c>
      <c r="DG8" s="36" t="s">
        <v>267</v>
      </c>
      <c r="DH8" s="155"/>
      <c r="DI8" s="128" t="s">
        <v>265</v>
      </c>
      <c r="DJ8" s="36" t="s">
        <v>267</v>
      </c>
      <c r="DK8" s="227"/>
      <c r="DL8" s="155"/>
      <c r="DM8" s="128" t="s">
        <v>265</v>
      </c>
      <c r="DN8" s="36" t="s">
        <v>267</v>
      </c>
      <c r="DO8" s="155"/>
      <c r="DP8" s="128" t="s">
        <v>265</v>
      </c>
      <c r="DQ8" s="36" t="s">
        <v>267</v>
      </c>
      <c r="DR8" s="155"/>
      <c r="DS8" s="128" t="s">
        <v>265</v>
      </c>
      <c r="DT8" s="36" t="s">
        <v>267</v>
      </c>
      <c r="DU8" s="155"/>
      <c r="DV8" s="128" t="s">
        <v>265</v>
      </c>
      <c r="DW8" s="36" t="s">
        <v>267</v>
      </c>
      <c r="DX8" s="155"/>
      <c r="DY8" s="128" t="s">
        <v>265</v>
      </c>
      <c r="DZ8" s="36" t="s">
        <v>267</v>
      </c>
      <c r="EA8" s="155"/>
      <c r="EB8" s="128" t="s">
        <v>265</v>
      </c>
      <c r="EC8" s="36" t="s">
        <v>267</v>
      </c>
      <c r="ED8" s="155"/>
      <c r="EE8" s="128" t="s">
        <v>265</v>
      </c>
      <c r="EF8" s="36" t="s">
        <v>267</v>
      </c>
      <c r="EG8" s="153"/>
      <c r="EH8" s="155"/>
      <c r="EI8" s="128" t="s">
        <v>265</v>
      </c>
      <c r="EJ8" s="36" t="s">
        <v>267</v>
      </c>
    </row>
    <row r="9" spans="1:140" s="112" customFormat="1" ht="10.5" customHeight="1">
      <c r="A9" s="108"/>
      <c r="B9" s="109">
        <v>1</v>
      </c>
      <c r="C9" s="110">
        <v>2</v>
      </c>
      <c r="D9" s="111">
        <v>3</v>
      </c>
      <c r="E9" s="110">
        <v>4</v>
      </c>
      <c r="F9" s="111">
        <v>5</v>
      </c>
      <c r="G9" s="110">
        <v>6</v>
      </c>
      <c r="H9" s="111">
        <v>7</v>
      </c>
      <c r="I9" s="110">
        <v>8</v>
      </c>
      <c r="J9" s="111">
        <v>9</v>
      </c>
      <c r="K9" s="110">
        <v>10</v>
      </c>
      <c r="L9" s="111">
        <v>11</v>
      </c>
      <c r="M9" s="110">
        <v>12</v>
      </c>
      <c r="N9" s="111">
        <v>13</v>
      </c>
      <c r="O9" s="110">
        <v>14</v>
      </c>
      <c r="P9" s="111">
        <v>15</v>
      </c>
      <c r="Q9" s="110">
        <v>16</v>
      </c>
      <c r="R9" s="111">
        <v>17</v>
      </c>
      <c r="S9" s="110">
        <v>18</v>
      </c>
      <c r="T9" s="111">
        <v>19</v>
      </c>
      <c r="U9" s="110">
        <v>20</v>
      </c>
      <c r="V9" s="111">
        <v>21</v>
      </c>
      <c r="W9" s="110">
        <v>22</v>
      </c>
      <c r="X9" s="111">
        <v>23</v>
      </c>
      <c r="Y9" s="110">
        <v>24</v>
      </c>
      <c r="Z9" s="111">
        <v>25</v>
      </c>
      <c r="AA9" s="110">
        <v>26</v>
      </c>
      <c r="AB9" s="111">
        <v>27</v>
      </c>
      <c r="AC9" s="110">
        <v>28</v>
      </c>
      <c r="AD9" s="111">
        <v>29</v>
      </c>
      <c r="AE9" s="110">
        <v>30</v>
      </c>
      <c r="AF9" s="111">
        <v>31</v>
      </c>
      <c r="AG9" s="110">
        <v>32</v>
      </c>
      <c r="AH9" s="111">
        <v>33</v>
      </c>
      <c r="AI9" s="110">
        <v>34</v>
      </c>
      <c r="AJ9" s="111">
        <v>35</v>
      </c>
      <c r="AK9" s="110">
        <v>36</v>
      </c>
      <c r="AL9" s="111">
        <v>37</v>
      </c>
      <c r="AM9" s="110">
        <v>38</v>
      </c>
      <c r="AN9" s="111">
        <v>39</v>
      </c>
      <c r="AO9" s="110">
        <v>40</v>
      </c>
      <c r="AP9" s="111">
        <v>41</v>
      </c>
      <c r="AQ9" s="110">
        <v>42</v>
      </c>
      <c r="AR9" s="111">
        <v>43</v>
      </c>
      <c r="AS9" s="110">
        <v>44</v>
      </c>
      <c r="AT9" s="111">
        <v>45</v>
      </c>
      <c r="AU9" s="110">
        <v>46</v>
      </c>
      <c r="AV9" s="111">
        <v>47</v>
      </c>
      <c r="AW9" s="110">
        <v>48</v>
      </c>
      <c r="AX9" s="111">
        <v>49</v>
      </c>
      <c r="AY9" s="110">
        <v>50</v>
      </c>
      <c r="AZ9" s="111">
        <v>51</v>
      </c>
      <c r="BA9" s="110">
        <v>52</v>
      </c>
      <c r="BB9" s="111">
        <v>53</v>
      </c>
      <c r="BC9" s="110">
        <v>54</v>
      </c>
      <c r="BD9" s="111">
        <v>55</v>
      </c>
      <c r="BE9" s="110">
        <v>56</v>
      </c>
      <c r="BF9" s="111">
        <v>57</v>
      </c>
      <c r="BG9" s="110">
        <v>58</v>
      </c>
      <c r="BH9" s="111">
        <v>59</v>
      </c>
      <c r="BI9" s="110">
        <v>60</v>
      </c>
      <c r="BJ9" s="111">
        <v>61</v>
      </c>
      <c r="BK9" s="110">
        <v>62</v>
      </c>
      <c r="BL9" s="111">
        <v>63</v>
      </c>
      <c r="BM9" s="110">
        <v>64</v>
      </c>
      <c r="BN9" s="111">
        <v>65</v>
      </c>
      <c r="BO9" s="110">
        <v>66</v>
      </c>
      <c r="BP9" s="111">
        <v>67</v>
      </c>
      <c r="BQ9" s="110">
        <v>68</v>
      </c>
      <c r="BR9" s="111">
        <v>69</v>
      </c>
      <c r="BS9" s="110">
        <v>70</v>
      </c>
      <c r="BT9" s="111">
        <v>71</v>
      </c>
      <c r="BU9" s="110">
        <v>72</v>
      </c>
      <c r="BV9" s="111">
        <v>73</v>
      </c>
      <c r="BW9" s="110">
        <v>74</v>
      </c>
      <c r="BX9" s="111">
        <v>75</v>
      </c>
      <c r="BY9" s="110">
        <v>76</v>
      </c>
      <c r="BZ9" s="111">
        <v>77</v>
      </c>
      <c r="CA9" s="110">
        <v>78</v>
      </c>
      <c r="CB9" s="111">
        <v>79</v>
      </c>
      <c r="CC9" s="110">
        <v>80</v>
      </c>
      <c r="CD9" s="111">
        <v>81</v>
      </c>
      <c r="CE9" s="110">
        <v>82</v>
      </c>
      <c r="CF9" s="111">
        <v>83</v>
      </c>
      <c r="CG9" s="110">
        <v>84</v>
      </c>
      <c r="CH9" s="111">
        <v>85</v>
      </c>
      <c r="CI9" s="110">
        <v>86</v>
      </c>
      <c r="CJ9" s="111">
        <v>87</v>
      </c>
      <c r="CK9" s="110">
        <v>88</v>
      </c>
      <c r="CL9" s="111">
        <v>89</v>
      </c>
      <c r="CM9" s="110">
        <v>90</v>
      </c>
      <c r="CN9" s="111">
        <v>91</v>
      </c>
      <c r="CO9" s="110">
        <v>92</v>
      </c>
      <c r="CP9" s="111">
        <v>93</v>
      </c>
      <c r="CQ9" s="110">
        <v>94</v>
      </c>
      <c r="CR9" s="111">
        <v>95</v>
      </c>
      <c r="CS9" s="110">
        <v>96</v>
      </c>
      <c r="CT9" s="111">
        <v>97</v>
      </c>
      <c r="CU9" s="110">
        <v>98</v>
      </c>
      <c r="CV9" s="111">
        <v>99</v>
      </c>
      <c r="CW9" s="110">
        <v>100</v>
      </c>
      <c r="CX9" s="111">
        <v>101</v>
      </c>
      <c r="CY9" s="110">
        <v>102</v>
      </c>
      <c r="CZ9" s="111">
        <v>103</v>
      </c>
      <c r="DA9" s="110">
        <v>104</v>
      </c>
      <c r="DB9" s="111">
        <v>105</v>
      </c>
      <c r="DC9" s="110">
        <v>106</v>
      </c>
      <c r="DD9" s="111">
        <v>107</v>
      </c>
      <c r="DE9" s="110">
        <v>108</v>
      </c>
      <c r="DF9" s="111">
        <v>109</v>
      </c>
      <c r="DG9" s="110">
        <v>110</v>
      </c>
      <c r="DH9" s="111">
        <v>111</v>
      </c>
      <c r="DI9" s="110">
        <v>112</v>
      </c>
      <c r="DJ9" s="111">
        <v>113</v>
      </c>
      <c r="DK9" s="110">
        <v>114</v>
      </c>
      <c r="DL9" s="111">
        <v>115</v>
      </c>
      <c r="DM9" s="110">
        <v>116</v>
      </c>
      <c r="DN9" s="111">
        <v>117</v>
      </c>
      <c r="DO9" s="110">
        <v>118</v>
      </c>
      <c r="DP9" s="111">
        <v>119</v>
      </c>
      <c r="DQ9" s="110">
        <v>120</v>
      </c>
      <c r="DR9" s="111">
        <v>121</v>
      </c>
      <c r="DS9" s="110">
        <v>122</v>
      </c>
      <c r="DT9" s="111">
        <v>123</v>
      </c>
      <c r="DU9" s="110">
        <v>124</v>
      </c>
      <c r="DV9" s="111">
        <v>125</v>
      </c>
      <c r="DW9" s="110">
        <v>126</v>
      </c>
      <c r="DX9" s="111">
        <v>127</v>
      </c>
      <c r="DY9" s="110">
        <v>128</v>
      </c>
      <c r="DZ9" s="111">
        <v>129</v>
      </c>
      <c r="EA9" s="110">
        <v>130</v>
      </c>
      <c r="EB9" s="111">
        <v>131</v>
      </c>
      <c r="EC9" s="110">
        <v>132</v>
      </c>
      <c r="ED9" s="111">
        <v>133</v>
      </c>
      <c r="EE9" s="110">
        <v>134</v>
      </c>
      <c r="EF9" s="111">
        <v>135</v>
      </c>
      <c r="EG9" s="110">
        <v>136</v>
      </c>
      <c r="EH9" s="111">
        <v>137</v>
      </c>
      <c r="EI9" s="110">
        <v>138</v>
      </c>
      <c r="EJ9" s="111">
        <v>139</v>
      </c>
    </row>
    <row r="10" spans="1:140" s="143" customFormat="1" ht="16.5" customHeight="1">
      <c r="A10" s="144">
        <v>10</v>
      </c>
      <c r="B10" s="123" t="s">
        <v>246</v>
      </c>
      <c r="C10" s="131">
        <v>29654.7836</v>
      </c>
      <c r="D10" s="131">
        <v>6665.6107</v>
      </c>
      <c r="E10" s="132">
        <v>797035.5</v>
      </c>
      <c r="F10" s="133">
        <v>398517.75</v>
      </c>
      <c r="G10" s="133">
        <v>143320.00299999997</v>
      </c>
      <c r="H10" s="133">
        <v>35.963267131765136</v>
      </c>
      <c r="I10" s="133">
        <v>17.981633565882568</v>
      </c>
      <c r="J10" s="133">
        <v>110291.3</v>
      </c>
      <c r="K10" s="133">
        <v>55145.65</v>
      </c>
      <c r="L10" s="133">
        <v>21334.87</v>
      </c>
      <c r="M10" s="133">
        <v>38.68821928837542</v>
      </c>
      <c r="N10" s="133">
        <v>19.34410964418771</v>
      </c>
      <c r="O10" s="133">
        <v>45260.8</v>
      </c>
      <c r="P10" s="133">
        <v>22630.4</v>
      </c>
      <c r="Q10" s="134">
        <v>5468.8049999999985</v>
      </c>
      <c r="R10" s="133">
        <v>24.16574607607465</v>
      </c>
      <c r="S10" s="135">
        <v>12.082873038037325</v>
      </c>
      <c r="T10" s="131">
        <v>1000</v>
      </c>
      <c r="U10" s="131">
        <v>500</v>
      </c>
      <c r="V10" s="131">
        <v>61.2</v>
      </c>
      <c r="W10" s="133">
        <v>12.24</v>
      </c>
      <c r="X10" s="135">
        <v>6.12</v>
      </c>
      <c r="Y10" s="136">
        <v>10000</v>
      </c>
      <c r="Z10" s="131">
        <v>5000</v>
      </c>
      <c r="AA10" s="136">
        <v>2017.9</v>
      </c>
      <c r="AB10" s="133">
        <v>40.358</v>
      </c>
      <c r="AC10" s="135">
        <v>20.179</v>
      </c>
      <c r="AD10" s="137">
        <v>34260.8</v>
      </c>
      <c r="AE10" s="131">
        <v>17130.4</v>
      </c>
      <c r="AF10" s="138">
        <v>3389.704999999998</v>
      </c>
      <c r="AG10" s="133">
        <v>19.787658198290746</v>
      </c>
      <c r="AH10" s="135">
        <v>9.893829099145373</v>
      </c>
      <c r="AI10" s="136">
        <v>36146</v>
      </c>
      <c r="AJ10" s="131">
        <v>18073</v>
      </c>
      <c r="AK10" s="136">
        <v>9419.024</v>
      </c>
      <c r="AL10" s="133">
        <v>52.11654954905107</v>
      </c>
      <c r="AM10" s="135">
        <v>26.058274774525536</v>
      </c>
      <c r="AN10" s="136">
        <v>2400</v>
      </c>
      <c r="AO10" s="131">
        <v>1200</v>
      </c>
      <c r="AP10" s="136">
        <v>1204.65</v>
      </c>
      <c r="AQ10" s="133">
        <v>100.3875</v>
      </c>
      <c r="AR10" s="135">
        <v>50.19375</v>
      </c>
      <c r="AS10" s="136">
        <v>0</v>
      </c>
      <c r="AT10" s="131">
        <v>0</v>
      </c>
      <c r="AU10" s="136">
        <v>0</v>
      </c>
      <c r="AV10" s="133" t="e">
        <v>#DIV/0!</v>
      </c>
      <c r="AW10" s="135" t="e">
        <v>#DIV/0!</v>
      </c>
      <c r="AX10" s="139"/>
      <c r="AY10" s="134"/>
      <c r="AZ10" s="136"/>
      <c r="BA10" s="139"/>
      <c r="BB10" s="134"/>
      <c r="BC10" s="136"/>
      <c r="BD10" s="140">
        <v>316744.2</v>
      </c>
      <c r="BE10" s="131">
        <v>158372.1</v>
      </c>
      <c r="BF10" s="134">
        <v>105581.333</v>
      </c>
      <c r="BG10" s="139"/>
      <c r="BH10" s="139"/>
      <c r="BI10" s="141"/>
      <c r="BJ10" s="136">
        <v>0</v>
      </c>
      <c r="BK10" s="131">
        <v>0</v>
      </c>
      <c r="BL10" s="136">
        <v>0</v>
      </c>
      <c r="BM10" s="131"/>
      <c r="BN10" s="131"/>
      <c r="BO10" s="131"/>
      <c r="BP10" s="139"/>
      <c r="BQ10" s="134"/>
      <c r="BR10" s="136"/>
      <c r="BS10" s="133">
        <v>9828.6</v>
      </c>
      <c r="BT10" s="133">
        <v>4914.3</v>
      </c>
      <c r="BU10" s="133">
        <v>1092.5259999999998</v>
      </c>
      <c r="BV10" s="133">
        <v>22.231569094275887</v>
      </c>
      <c r="BW10" s="135">
        <v>11.115784547137944</v>
      </c>
      <c r="BX10" s="136">
        <v>8760.6</v>
      </c>
      <c r="BY10" s="131">
        <v>4380.3</v>
      </c>
      <c r="BZ10" s="136">
        <v>932.526</v>
      </c>
      <c r="CA10" s="136">
        <v>68</v>
      </c>
      <c r="CB10" s="131">
        <v>34</v>
      </c>
      <c r="CC10" s="136">
        <v>0</v>
      </c>
      <c r="CD10" s="142">
        <v>0</v>
      </c>
      <c r="CE10" s="131">
        <v>0</v>
      </c>
      <c r="CF10" s="136">
        <v>0</v>
      </c>
      <c r="CG10" s="134">
        <v>1000</v>
      </c>
      <c r="CH10" s="131">
        <v>500</v>
      </c>
      <c r="CI10" s="136">
        <v>160</v>
      </c>
      <c r="CJ10" s="136">
        <v>0</v>
      </c>
      <c r="CK10" s="131">
        <v>0</v>
      </c>
      <c r="CL10" s="136">
        <v>0</v>
      </c>
      <c r="CM10" s="142">
        <v>0</v>
      </c>
      <c r="CN10" s="131">
        <v>0</v>
      </c>
      <c r="CO10" s="136">
        <v>0</v>
      </c>
      <c r="CP10" s="139">
        <v>4900</v>
      </c>
      <c r="CQ10" s="131">
        <v>2450</v>
      </c>
      <c r="CR10" s="136">
        <v>3910.25</v>
      </c>
      <c r="CS10" s="136">
        <v>10455.9</v>
      </c>
      <c r="CT10" s="131">
        <v>5227.95</v>
      </c>
      <c r="CU10" s="136">
        <v>2408.927</v>
      </c>
      <c r="CV10" s="136">
        <v>4955.9</v>
      </c>
      <c r="CW10" s="131">
        <v>2477.95</v>
      </c>
      <c r="CX10" s="136">
        <v>797.807</v>
      </c>
      <c r="CY10" s="139">
        <v>500</v>
      </c>
      <c r="CZ10" s="131">
        <v>250</v>
      </c>
      <c r="DA10" s="136">
        <v>454.882</v>
      </c>
      <c r="DB10" s="142">
        <v>0</v>
      </c>
      <c r="DC10" s="131">
        <v>0</v>
      </c>
      <c r="DD10" s="136">
        <v>0</v>
      </c>
      <c r="DE10" s="134">
        <v>0</v>
      </c>
      <c r="DF10" s="131">
        <v>0</v>
      </c>
      <c r="DG10" s="136">
        <v>0</v>
      </c>
      <c r="DH10" s="136">
        <v>800</v>
      </c>
      <c r="DI10" s="131">
        <v>400</v>
      </c>
      <c r="DJ10" s="136">
        <v>-2624.194</v>
      </c>
      <c r="DK10" s="136">
        <v>0</v>
      </c>
      <c r="DL10" s="133">
        <v>427035.5</v>
      </c>
      <c r="DM10" s="133">
        <v>213517.75</v>
      </c>
      <c r="DN10" s="133">
        <v>126916.20299999998</v>
      </c>
      <c r="DO10" s="136">
        <v>0</v>
      </c>
      <c r="DP10" s="131">
        <v>0</v>
      </c>
      <c r="DQ10" s="136">
        <v>0</v>
      </c>
      <c r="DR10" s="136">
        <v>370000</v>
      </c>
      <c r="DS10" s="131">
        <v>185000</v>
      </c>
      <c r="DT10" s="136">
        <v>16403.8</v>
      </c>
      <c r="DU10" s="136">
        <v>0</v>
      </c>
      <c r="DV10" s="131">
        <v>0</v>
      </c>
      <c r="DW10" s="136">
        <v>0</v>
      </c>
      <c r="DX10" s="134">
        <v>0</v>
      </c>
      <c r="DY10" s="131">
        <v>0</v>
      </c>
      <c r="DZ10" s="136">
        <v>0</v>
      </c>
      <c r="EA10" s="136">
        <v>0</v>
      </c>
      <c r="EB10" s="131">
        <v>0</v>
      </c>
      <c r="EC10" s="136">
        <v>0</v>
      </c>
      <c r="ED10" s="134">
        <v>66458.6</v>
      </c>
      <c r="EE10" s="131">
        <v>33229.3</v>
      </c>
      <c r="EF10" s="136">
        <v>20000</v>
      </c>
      <c r="EG10" s="136">
        <v>0</v>
      </c>
      <c r="EH10" s="133">
        <v>436458.6</v>
      </c>
      <c r="EI10" s="133">
        <v>218229.3</v>
      </c>
      <c r="EJ10" s="136">
        <v>36403.8</v>
      </c>
    </row>
    <row r="12" spans="13:30" ht="12.75">
      <c r="M12" s="150"/>
      <c r="N12" s="150"/>
      <c r="O12" s="150"/>
      <c r="P12" s="150"/>
      <c r="AD12" s="150"/>
    </row>
    <row r="13" spans="13:30" ht="12.75">
      <c r="M13" s="150"/>
      <c r="N13" s="150"/>
      <c r="O13" s="150"/>
      <c r="P13" s="150"/>
      <c r="AD13" s="150"/>
    </row>
    <row r="14" spans="13:119" ht="12.75">
      <c r="M14" s="150"/>
      <c r="N14" s="150"/>
      <c r="O14" s="150"/>
      <c r="P14" s="150"/>
      <c r="AD14" s="150"/>
      <c r="DO14" s="150"/>
    </row>
    <row r="15" spans="13:119" ht="12.75">
      <c r="M15" s="150"/>
      <c r="N15" s="150"/>
      <c r="O15" s="150"/>
      <c r="P15" s="150"/>
      <c r="AD15" s="150"/>
      <c r="DO15" s="150"/>
    </row>
    <row r="16" spans="13:119" ht="12.75">
      <c r="M16" s="150"/>
      <c r="N16" s="150"/>
      <c r="O16" s="150"/>
      <c r="P16" s="150"/>
      <c r="AD16" s="150"/>
      <c r="DO16" s="150"/>
    </row>
    <row r="17" spans="13:119" ht="12.75">
      <c r="M17" s="150"/>
      <c r="N17" s="150"/>
      <c r="O17" s="150"/>
      <c r="P17" s="150"/>
      <c r="AD17" s="150"/>
      <c r="DO17" s="150"/>
    </row>
    <row r="18" spans="13:119" ht="12.75">
      <c r="M18" s="150"/>
      <c r="N18" s="150"/>
      <c r="O18" s="150"/>
      <c r="P18" s="150"/>
      <c r="AD18" s="150"/>
      <c r="DO18" s="150"/>
    </row>
    <row r="19" spans="13:119" ht="12.75">
      <c r="M19" s="150"/>
      <c r="N19" s="150"/>
      <c r="O19" s="150"/>
      <c r="P19" s="150"/>
      <c r="DO19" s="150"/>
    </row>
    <row r="20" spans="13:119" ht="12.75">
      <c r="M20" s="150"/>
      <c r="DO20" s="150"/>
    </row>
    <row r="21" spans="5:119" ht="14.25" thickBot="1">
      <c r="E21" s="379" t="s">
        <v>268</v>
      </c>
      <c r="F21" s="381"/>
      <c r="G21" s="381"/>
      <c r="M21" s="150"/>
      <c r="DO21" s="150"/>
    </row>
    <row r="22" spans="5:119" ht="204">
      <c r="E22" s="380" t="s">
        <v>269</v>
      </c>
      <c r="F22" s="378"/>
      <c r="G22" s="378"/>
      <c r="M22" s="150"/>
      <c r="DO22" s="150"/>
    </row>
    <row r="23" spans="13:119" ht="12.75">
      <c r="M23" s="150"/>
      <c r="DO23" s="150"/>
    </row>
    <row r="24" ht="12.75">
      <c r="DO24" s="150"/>
    </row>
    <row r="25" ht="12.75">
      <c r="DO25" s="150"/>
    </row>
  </sheetData>
  <sheetProtection/>
  <mergeCells count="136">
    <mergeCell ref="F21:G21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W7"/>
    <mergeCell ref="AX7:AX8"/>
    <mergeCell ref="AY7:AZ7"/>
    <mergeCell ref="BA7:BA8"/>
    <mergeCell ref="BB7:BC7"/>
    <mergeCell ref="BD7:BD8"/>
    <mergeCell ref="BE7:BF7"/>
    <mergeCell ref="BG7:BG8"/>
    <mergeCell ref="BH7:BI7"/>
    <mergeCell ref="BJ7:BJ8"/>
    <mergeCell ref="BK7:BL7"/>
    <mergeCell ref="BM7:BM8"/>
    <mergeCell ref="BN7:BO7"/>
    <mergeCell ref="BP7:BP8"/>
    <mergeCell ref="BQ7:BR7"/>
    <mergeCell ref="BS7:BS8"/>
    <mergeCell ref="BT7:BW7"/>
    <mergeCell ref="BX7:BX8"/>
    <mergeCell ref="BY7:BZ7"/>
    <mergeCell ref="CA7:CA8"/>
    <mergeCell ref="CB7:CC7"/>
    <mergeCell ref="CD7:CD8"/>
    <mergeCell ref="CE7:CF7"/>
    <mergeCell ref="CG7:CG8"/>
    <mergeCell ref="CH7:CI7"/>
    <mergeCell ref="CJ7:CJ8"/>
    <mergeCell ref="CK7:CL7"/>
    <mergeCell ref="CM7:CM8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DO7:DO8"/>
    <mergeCell ref="DP7:DQ7"/>
    <mergeCell ref="DR7:DR8"/>
    <mergeCell ref="DS7:DT7"/>
    <mergeCell ref="DU7:DU8"/>
    <mergeCell ref="DV7:DW7"/>
    <mergeCell ref="DX7:DX8"/>
    <mergeCell ref="DY7:DZ7"/>
    <mergeCell ref="EI7:EJ7"/>
    <mergeCell ref="EA7:EA8"/>
    <mergeCell ref="EB7:EC7"/>
    <mergeCell ref="ED7:ED8"/>
    <mergeCell ref="EE7:EF7"/>
    <mergeCell ref="EG7:EG8"/>
    <mergeCell ref="EH7:EH8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2024-05-22T06:10:20Z</cp:lastPrinted>
  <dcterms:created xsi:type="dcterms:W3CDTF">2002-03-15T09:46:46Z</dcterms:created>
  <dcterms:modified xsi:type="dcterms:W3CDTF">2024-06-05T10:15:34Z</dcterms:modified>
  <cp:category/>
  <cp:version/>
  <cp:contentType/>
  <cp:contentStatus/>
</cp:coreProperties>
</file>