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730" windowHeight="11295" tabRatio="803" activeTab="5"/>
  </bookViews>
  <sheets>
    <sheet name="1-ԱՄՓՈՓ" sheetId="54" r:id="rId1"/>
    <sheet name="2-ԸՆԴԱՄԵՆԸ ԾԱԽՍԵՐ" sheetId="2" r:id="rId2"/>
    <sheet name="3-Ծախսերի բացվածք" sheetId="26" r:id="rId3"/>
    <sheet name="11-ավտոմեքենա" sheetId="22" r:id="rId4"/>
    <sheet name="15ընթացիկ նորոգում" sheetId="66" r:id="rId5"/>
    <sheet name="Կառուցվածքը" sheetId="67" r:id="rId6"/>
  </sheets>
  <definedNames>
    <definedName name="_xlnm.Print_Titles" localSheetId="1">'2-ԸՆԴԱՄԵՆԸ ԾԱԽՍԵՐ'!$6:$8</definedName>
  </definedNames>
  <calcPr calcId="125725" fullCalcOnLoad="1"/>
  <customWorkbookViews>
    <customWorkbookView name="marine - Personal View" guid="{D9EA75C0-4948-47E2-929C-5FF812E82023}" mergeInterval="0" personalView="1" maximized="1" windowWidth="1148" windowHeight="727" activeSheetId="7"/>
    <customWorkbookView name="ordyan - Personal View" guid="{EE5C0AFB-B96A-4C3C-885D-9A248AEB532B}" mergeInterval="0" personalView="1" maximized="1" windowWidth="1020" windowHeight="605" activeSheetId="8"/>
  </customWorkbookViews>
</workbook>
</file>

<file path=xl/calcChain.xml><?xml version="1.0" encoding="utf-8"?>
<calcChain xmlns="http://schemas.openxmlformats.org/spreadsheetml/2006/main">
  <c r="C55" i="67"/>
  <c r="C48"/>
  <c r="C41"/>
  <c r="C40"/>
  <c r="C33"/>
  <c r="C26"/>
  <c r="C25"/>
  <c r="C16"/>
  <c r="C13"/>
  <c r="I75" i="26"/>
  <c r="I85"/>
  <c r="E62"/>
  <c r="F62"/>
  <c r="J62"/>
  <c r="D62"/>
  <c r="F85"/>
  <c r="J83"/>
  <c r="I83"/>
  <c r="K83"/>
  <c r="J82"/>
  <c r="I82"/>
  <c r="F82"/>
  <c r="J81"/>
  <c r="I81"/>
  <c r="F81"/>
  <c r="J80"/>
  <c r="I80"/>
  <c r="F80"/>
  <c r="F78"/>
  <c r="K77"/>
  <c r="J76"/>
  <c r="I76"/>
  <c r="F76"/>
  <c r="J75"/>
  <c r="F75"/>
  <c r="K75"/>
  <c r="J72"/>
  <c r="I72"/>
  <c r="F72"/>
  <c r="F70"/>
  <c r="J69"/>
  <c r="I69"/>
  <c r="F69"/>
  <c r="J68"/>
  <c r="I68"/>
  <c r="F68"/>
  <c r="J67"/>
  <c r="I67"/>
  <c r="F67"/>
  <c r="I65"/>
  <c r="F65"/>
  <c r="I64"/>
  <c r="I62"/>
  <c r="J61"/>
  <c r="I61"/>
  <c r="F61"/>
  <c r="F59"/>
  <c r="I59"/>
  <c r="I58"/>
  <c r="K58"/>
  <c r="F58"/>
  <c r="F57"/>
  <c r="J56"/>
  <c r="I56"/>
  <c r="K56"/>
  <c r="F56"/>
  <c r="J55"/>
  <c r="I55"/>
  <c r="F55"/>
  <c r="F52"/>
  <c r="J51"/>
  <c r="I51"/>
  <c r="K51"/>
  <c r="F51"/>
  <c r="I49"/>
  <c r="K49"/>
  <c r="F49"/>
  <c r="J48"/>
  <c r="I48"/>
  <c r="F48"/>
  <c r="J47"/>
  <c r="I47"/>
  <c r="F47"/>
  <c r="J46"/>
  <c r="F46"/>
  <c r="K46"/>
  <c r="J45"/>
  <c r="I45"/>
  <c r="F45"/>
  <c r="K45"/>
  <c r="K41"/>
  <c r="J41"/>
  <c r="K40"/>
  <c r="J40"/>
  <c r="K39"/>
  <c r="J39"/>
  <c r="J36"/>
  <c r="I36"/>
  <c r="F36"/>
  <c r="K35"/>
  <c r="J35"/>
  <c r="K34"/>
  <c r="J34"/>
  <c r="K33"/>
  <c r="J33"/>
  <c r="J30"/>
  <c r="I30"/>
  <c r="F30"/>
  <c r="J29"/>
  <c r="I29"/>
  <c r="F29"/>
  <c r="F26"/>
  <c r="J25"/>
  <c r="I25"/>
  <c r="F25"/>
  <c r="K25"/>
  <c r="J24"/>
  <c r="I24"/>
  <c r="F24"/>
  <c r="J23"/>
  <c r="I23"/>
  <c r="F23"/>
  <c r="I20"/>
  <c r="F20"/>
  <c r="J19"/>
  <c r="I19"/>
  <c r="F19"/>
  <c r="J18"/>
  <c r="I18"/>
  <c r="K18"/>
  <c r="F18"/>
  <c r="F15"/>
  <c r="J14"/>
  <c r="I14"/>
  <c r="K14"/>
  <c r="F14"/>
  <c r="J13"/>
  <c r="I13"/>
  <c r="F13"/>
  <c r="I10"/>
  <c r="F10"/>
  <c r="L74" i="2"/>
  <c r="L55"/>
  <c r="L51"/>
  <c r="L37"/>
  <c r="L29"/>
  <c r="L24"/>
  <c r="K74"/>
  <c r="K55"/>
  <c r="K51"/>
  <c r="K37"/>
  <c r="K29"/>
  <c r="K24"/>
  <c r="C24" i="66"/>
  <c r="H17" i="22"/>
  <c r="K17"/>
  <c r="M17"/>
  <c r="E19"/>
  <c r="F19"/>
  <c r="J19"/>
  <c r="J17"/>
  <c r="M19"/>
  <c r="E20"/>
  <c r="F20"/>
  <c r="J20"/>
  <c r="M20"/>
  <c r="E21"/>
  <c r="F21"/>
  <c r="J21"/>
  <c r="M21"/>
  <c r="E22"/>
  <c r="F22"/>
  <c r="J22"/>
  <c r="M22"/>
  <c r="E23"/>
  <c r="F23"/>
  <c r="J23"/>
  <c r="M23"/>
  <c r="E24"/>
  <c r="F24"/>
  <c r="J24"/>
  <c r="M24"/>
  <c r="E25"/>
  <c r="F25"/>
  <c r="J25"/>
  <c r="M25"/>
  <c r="H26"/>
  <c r="K26"/>
  <c r="M26"/>
  <c r="E28"/>
  <c r="F28"/>
  <c r="J28"/>
  <c r="J26"/>
  <c r="M28"/>
  <c r="E29"/>
  <c r="F29"/>
  <c r="J29"/>
  <c r="M29"/>
  <c r="E30"/>
  <c r="F30"/>
  <c r="J30"/>
  <c r="M30"/>
  <c r="J31"/>
  <c r="M31"/>
  <c r="E32"/>
  <c r="F32"/>
  <c r="J32"/>
  <c r="M32"/>
  <c r="E33"/>
  <c r="F33"/>
  <c r="J33"/>
  <c r="M33"/>
  <c r="E34"/>
  <c r="F34"/>
  <c r="J34"/>
  <c r="M34"/>
  <c r="H35"/>
  <c r="J35"/>
  <c r="K35"/>
  <c r="M35"/>
  <c r="E37"/>
  <c r="F37"/>
  <c r="J37"/>
  <c r="M37"/>
  <c r="E38"/>
  <c r="F38"/>
  <c r="J38"/>
  <c r="M38"/>
  <c r="E39"/>
  <c r="F39"/>
  <c r="J39"/>
  <c r="M39"/>
  <c r="E40"/>
  <c r="F40"/>
  <c r="J40"/>
  <c r="M40"/>
  <c r="E41"/>
  <c r="F41"/>
  <c r="J41"/>
  <c r="M41"/>
  <c r="E42"/>
  <c r="F42"/>
  <c r="J42"/>
  <c r="M42"/>
  <c r="E43"/>
  <c r="F43"/>
  <c r="J43"/>
  <c r="M43"/>
  <c r="H10" i="2"/>
  <c r="I10"/>
  <c r="H11"/>
  <c r="I11"/>
  <c r="H12"/>
  <c r="I12"/>
  <c r="H13"/>
  <c r="I13"/>
  <c r="H17"/>
  <c r="I17"/>
  <c r="E18"/>
  <c r="F18"/>
  <c r="G18"/>
  <c r="H18"/>
  <c r="K18"/>
  <c r="K16"/>
  <c r="J15" i="54"/>
  <c r="J12" s="1"/>
  <c r="L18" i="2"/>
  <c r="L16"/>
  <c r="L14"/>
  <c r="H19"/>
  <c r="I19"/>
  <c r="H20"/>
  <c r="I20"/>
  <c r="H21"/>
  <c r="I21"/>
  <c r="H22"/>
  <c r="I22"/>
  <c r="H23"/>
  <c r="I23"/>
  <c r="E24"/>
  <c r="F24"/>
  <c r="F16"/>
  <c r="G24"/>
  <c r="H25"/>
  <c r="I25"/>
  <c r="H26"/>
  <c r="I26"/>
  <c r="H27"/>
  <c r="I27"/>
  <c r="H28"/>
  <c r="I28"/>
  <c r="E29"/>
  <c r="F29"/>
  <c r="G29"/>
  <c r="H29"/>
  <c r="I29"/>
  <c r="H30"/>
  <c r="I30"/>
  <c r="H31"/>
  <c r="I31"/>
  <c r="H32"/>
  <c r="I32"/>
  <c r="H33"/>
  <c r="I33"/>
  <c r="H34"/>
  <c r="I34"/>
  <c r="H35"/>
  <c r="I35"/>
  <c r="H36"/>
  <c r="I36"/>
  <c r="E37"/>
  <c r="F37"/>
  <c r="G37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E51"/>
  <c r="F51"/>
  <c r="G51"/>
  <c r="H51"/>
  <c r="I51"/>
  <c r="H52"/>
  <c r="I52"/>
  <c r="H53"/>
  <c r="I53"/>
  <c r="H54"/>
  <c r="I54"/>
  <c r="E55"/>
  <c r="F55"/>
  <c r="G55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9"/>
  <c r="I69"/>
  <c r="H70"/>
  <c r="I70"/>
  <c r="H71"/>
  <c r="I71"/>
  <c r="H72"/>
  <c r="I72"/>
  <c r="H73"/>
  <c r="I73"/>
  <c r="E74"/>
  <c r="F74"/>
  <c r="G74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E85"/>
  <c r="F85"/>
  <c r="G85"/>
  <c r="H85"/>
  <c r="I85"/>
  <c r="K85"/>
  <c r="L85"/>
  <c r="H87"/>
  <c r="I87"/>
  <c r="H88"/>
  <c r="I88"/>
  <c r="H89"/>
  <c r="I89"/>
  <c r="H90"/>
  <c r="I90"/>
  <c r="H91"/>
  <c r="I91"/>
  <c r="G17" i="54"/>
  <c r="H17"/>
  <c r="I17"/>
  <c r="J17"/>
  <c r="K17"/>
  <c r="E16" i="2"/>
  <c r="G15" i="54"/>
  <c r="G12" s="1"/>
  <c r="I24" i="2"/>
  <c r="H15" i="54"/>
  <c r="H12"/>
  <c r="F14" i="2"/>
  <c r="H24"/>
  <c r="E14"/>
  <c r="G16"/>
  <c r="G14"/>
  <c r="I42" i="26"/>
  <c r="I15" i="54"/>
  <c r="I12"/>
  <c r="I16" i="2"/>
  <c r="K15" i="54"/>
  <c r="K12" s="1"/>
  <c r="K14" i="2"/>
  <c r="I14"/>
  <c r="H14"/>
  <c r="H16"/>
  <c r="I18"/>
  <c r="I73" i="26"/>
  <c r="C63" i="67"/>
  <c r="C23"/>
  <c r="K20" i="26"/>
  <c r="K23"/>
  <c r="K10"/>
  <c r="K59"/>
  <c r="K67"/>
  <c r="K69"/>
  <c r="K24"/>
  <c r="K29"/>
  <c r="F42"/>
  <c r="K42"/>
  <c r="K68"/>
  <c r="K85"/>
  <c r="K36"/>
  <c r="K65"/>
  <c r="K76"/>
  <c r="K48"/>
  <c r="K72"/>
  <c r="F73"/>
  <c r="K73"/>
  <c r="K80"/>
  <c r="K82"/>
  <c r="K13"/>
  <c r="K19"/>
  <c r="K30"/>
  <c r="K47"/>
  <c r="K55"/>
  <c r="I57"/>
  <c r="K57"/>
  <c r="K61"/>
  <c r="K64"/>
  <c r="K62"/>
  <c r="K81"/>
  <c r="I15"/>
  <c r="K15"/>
  <c r="I26"/>
  <c r="K26"/>
  <c r="I52"/>
  <c r="K52"/>
  <c r="I70"/>
  <c r="K70"/>
  <c r="I78"/>
  <c r="K78"/>
  <c r="K84"/>
</calcChain>
</file>

<file path=xl/sharedStrings.xml><?xml version="1.0" encoding="utf-8"?>
<sst xmlns="http://schemas.openxmlformats.org/spreadsheetml/2006/main" count="444" uniqueCount="265">
  <si>
    <t>x</t>
  </si>
  <si>
    <t>NN</t>
  </si>
  <si>
    <t>*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</si>
  <si>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</si>
  <si>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</si>
  <si>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</si>
  <si>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</si>
  <si>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</si>
  <si>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</si>
  <si>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</si>
  <si>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</si>
  <si>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</si>
  <si>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</si>
  <si>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</si>
  <si>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</si>
  <si>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</si>
  <si>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</si>
  <si>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</si>
  <si>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</si>
  <si>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</si>
  <si>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</si>
  <si>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</si>
  <si>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</si>
  <si>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</si>
  <si>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</si>
  <si>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</si>
  <si>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</si>
  <si>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</si>
  <si>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</si>
  <si>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</si>
  <si>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</si>
  <si>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</si>
  <si>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</si>
  <si>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</si>
  <si>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</si>
  <si>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</si>
  <si>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</si>
  <si>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</si>
  <si>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</si>
  <si>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</si>
  <si>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</si>
  <si>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</si>
  <si>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</si>
  <si>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</si>
  <si>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</si>
  <si>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</si>
  <si>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</si>
  <si>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</si>
  <si>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</si>
  <si>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</si>
  <si>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</si>
  <si>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</si>
  <si>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</si>
  <si>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</si>
  <si>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հ/հ</t>
  </si>
  <si>
    <t>այդ թվում`</t>
  </si>
  <si>
    <t>Ձև N 11</t>
  </si>
  <si>
    <t>Տ Ե Ղ Ե Կ Ա Ն Ք</t>
  </si>
  <si>
    <t>Ավտոմեքենայի  մակնիշը</t>
  </si>
  <si>
    <t>Թողարկման տարեթիվը</t>
  </si>
  <si>
    <t>Ձեռքբերման արժեքը   /հազ.դրամ/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</si>
  <si>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</si>
  <si>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</si>
  <si>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</si>
  <si>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</si>
  <si>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</si>
  <si>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Ձև N 15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</si>
  <si>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</si>
  <si>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</si>
  <si>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</si>
  <si>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</si>
  <si>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</si>
  <si>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</si>
  <si>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</si>
  <si>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</si>
  <si>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</si>
  <si>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</si>
  <si>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</si>
  <si>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</si>
  <si>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</si>
  <si>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</si>
  <si>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</si>
  <si>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</si>
  <si>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 /հազ. դրամ/</t>
  </si>
  <si>
    <t>Ընդամենը՝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</si>
  <si>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</si>
  <si>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</si>
  <si>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</si>
  <si>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</si>
  <si>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</si>
  <si>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</si>
  <si>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</si>
  <si>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</si>
  <si>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</si>
  <si>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հոդվածի կոդը</t>
  </si>
  <si>
    <t>Ձև N 3</t>
  </si>
  <si>
    <t>լրացնել ապրանքի կամ ծառայության նկարագրությունը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</si>
  <si>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</si>
  <si>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</si>
  <si>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</si>
  <si>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</si>
  <si>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</si>
  <si>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</si>
  <si>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</si>
  <si>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</si>
  <si>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</si>
  <si>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</si>
  <si>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</si>
  <si>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>(լրացնել ծրագրի անվանումը)</t>
  </si>
  <si>
    <t>(լրացնել միջոցառման անվանումը)</t>
  </si>
  <si>
    <t>Պետական հատվածի տարբեր մակարդակների կողմից միմյանց նկատմամբ կիրառվող տույժեր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</si>
  <si>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</si>
  <si>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</si>
  <si>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</si>
  <si>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</si>
  <si>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</si>
  <si>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</si>
  <si>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</si>
  <si>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</si>
  <si>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</si>
  <si>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</si>
  <si>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2022թ.</t>
  </si>
  <si>
    <t>2023թ.</t>
  </si>
  <si>
    <t>2024թ. բյուջետային  հայտ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</si>
  <si>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</si>
  <si>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</si>
  <si>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</si>
  <si>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</si>
  <si>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</si>
  <si>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</si>
  <si>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</si>
  <si>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</si>
  <si>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</si>
  <si>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</si>
  <si>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</si>
  <si>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</si>
  <si>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</si>
  <si>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</si>
  <si>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</si>
  <si>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</si>
  <si>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</si>
  <si>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Մաշվածությունը (տարեկան 12%)*</t>
  </si>
  <si>
    <t>2022թ.  փաստացի  կատարողական</t>
  </si>
  <si>
    <t xml:space="preserve"> 2023թ. հաստատված բյուջե</t>
  </si>
  <si>
    <t>2026թ. բյուջետային  հայտ</t>
  </si>
  <si>
    <t>2026թ.</t>
  </si>
  <si>
    <t>հայտի տարբերությունը 2023թ. հաստատվածի նկատմամբ</t>
  </si>
  <si>
    <t>հայտի տարբերությունը 2022թ. փաստացի կատարողականի նկատմամբ</t>
  </si>
  <si>
    <t>2023թ. հաստատված</t>
  </si>
  <si>
    <t>2024թ. բյուջետային հայտ</t>
  </si>
  <si>
    <t>2024թ. բյուջետային հայտի և  2023թ. հաստատվածի տարբերությունը</t>
  </si>
  <si>
    <t xml:space="preserve"> 2023թ. ընթացքում գնման ենթակա </t>
  </si>
  <si>
    <t>Առկա ավտոմեքենաներ</t>
  </si>
  <si>
    <t>Ընդամենը ծառայողական ավտոմեքենաների սահմանաքանակը*</t>
  </si>
  <si>
    <t xml:space="preserve">Ընդամենը առկա ավտոմեքենաների քանակը` </t>
  </si>
  <si>
    <t>Ղեկավարներին սպասարկող ծառայողական ավտոմեքենաները</t>
  </si>
  <si>
    <t>Մարմնին սպասարկող  ավտոմեքենաները</t>
  </si>
  <si>
    <t>Հատուկ նշանակության մեքենաներ և տրանսպորտային սարքավորումներ</t>
  </si>
  <si>
    <r>
      <t xml:space="preserve">Ում է սպասարկում 
(նշել ղեկավարի պաշտոնը կամ ստորաբաժանման անվանումը)
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</si>
  <si>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 xml:space="preserve">ՀՀ հանրային իշխանության մարմինների ծառայողական ավտոմեքենաների վերաբերյալ   </t>
  </si>
  <si>
    <t>ՀՀ հանրային իշխանության մարմնի կողմից զբաղեցված շինությունների/տարածքների ընթացիկ նորոգման աշխատանքներ</t>
  </si>
  <si>
    <t>24.05.2016թ. N 20 արձանագրային որոշման 43-րդ կետով և ՀՀ վարչապետի N 02/04.5/7658-2019 հանձնարարականով իրականացված կրճատումները:</t>
  </si>
  <si>
    <t>ՀՀ ֆինանսների նախարարի 08.01.2016թ. N 3-Ն հրամանի համաձայն մարդատար ավտոմեքենաների նորմատիվային օգտակար ծառայության ժամկետը սահմանված է 10 տարի</t>
  </si>
  <si>
    <t xml:space="preserve">Սեփականության կամ անհատույց օգտագործման իրավունքով զբաղեցրած տարածքների մակերեսը </t>
  </si>
  <si>
    <t>Միավորի գինը /դրամ/</t>
  </si>
  <si>
    <t xml:space="preserve">Ընդհանուր գումարը /հազ.դրամ/            </t>
  </si>
  <si>
    <t xml:space="preserve">Սահմանաքանակը նշել F8 սյունակում՝ համաձայն ՀՀ կառավարության 17.02.2005թ. N 194-Ն որոշմամբ հաստատված կարգի, հաշվի առնելով ՀՀ կառավարության </t>
  </si>
  <si>
    <t>Լոռու մարզպետարան</t>
  </si>
  <si>
    <t>Մարզպետ</t>
  </si>
  <si>
    <t xml:space="preserve">HYUNDAI TUCSON  </t>
  </si>
  <si>
    <t xml:space="preserve">TOYOTA COROLA </t>
  </si>
  <si>
    <t xml:space="preserve">VAZ-21154 </t>
  </si>
  <si>
    <t>հերթապահ</t>
  </si>
  <si>
    <t>ՀՀ Լոռու մարզպետարան</t>
  </si>
  <si>
    <t>Անշարժ գույքի սեփ. իրավունքի գրանցման վկ.N 1502067, 08.05.2005թ.</t>
  </si>
  <si>
    <t>Քաղաք Վանաձոր , Հայքի հրապարակ</t>
  </si>
  <si>
    <t>HONDA ACCORD</t>
  </si>
  <si>
    <t>Նախատեսված է քաղաքացիական ծառայողների 2023 թվականի աշխատավարձի տարեկան ֆոնդի 10 տոկոսը</t>
  </si>
  <si>
    <t>Քաղաքացիական ծառայողների աշխատավարձի  բնականոն աճ</t>
  </si>
  <si>
    <t>Mulberry համակարգի սպասարկման գումարը ըստ իրենց կողմից ներկայացված սակագների նախատեսվում է ավելացնել 2 անգամ, կցվում է գրությունը և սակագինը</t>
  </si>
  <si>
    <t>Տնտեսագիտական դասակարգման հոդվածների գծով 2023թ. ընթացքում նախատեսվող ծախսերը՝ ըստ ապրանքների և ծառայությունների տեսակների</t>
  </si>
  <si>
    <t>էլեկտրականության բաշխում</t>
  </si>
  <si>
    <t>Գազի բաշխում</t>
  </si>
  <si>
    <t>Խմելու ջրի բաշխում</t>
  </si>
  <si>
    <t>Ախտահանման և մակաբույծների ոչնչացման ծառայություններ</t>
  </si>
  <si>
    <t>Տեղային հեռախոսային ծառայություններ</t>
  </si>
  <si>
    <t>Միջքաղաքային հեռախոսային ծառայություններ</t>
  </si>
  <si>
    <t>Փոստային ծառայություններ` կապված նամակների հետ</t>
  </si>
  <si>
    <t>Փոխադրամիջոցների հետ կապված ապահովագրական ծառայություններ</t>
  </si>
  <si>
    <t>Հաշվապահական համակարգչային ծրագրային փաթեթներ</t>
  </si>
  <si>
    <t>Կազմակերպության ռեսուրսների պլանավորման համակարգչային ծրագրային փաթեթներ</t>
  </si>
  <si>
    <t>Համացանցային (www) էջի ձևավորման ծառայություններ</t>
  </si>
  <si>
    <t>Ցանցային օպերացիոն համակարգի համակարգչային ծրագրային փաթեթներ</t>
  </si>
  <si>
    <t>Վերապատրաստման ծառայություններ</t>
  </si>
  <si>
    <t>Թերթերին բաժանորդագրման ծառայություններ</t>
  </si>
  <si>
    <t>Թերթերում հայտարարությունների տպագրման ծառայություններ</t>
  </si>
  <si>
    <t>Ներքին աուդիտի ծառայություններ</t>
  </si>
  <si>
    <t>Ներկայացուցչական ծախսեր</t>
  </si>
  <si>
    <t>Ներկայացուցչական ծառայություններ</t>
  </si>
  <si>
    <t>Տպագրական աշխատանքներ</t>
  </si>
  <si>
    <t>Ջեռուցման համակարգերի շահագործում</t>
  </si>
  <si>
    <t>Գազասպառման համակարգի տեխնիկական սպասարկման ծառայություններ</t>
  </si>
  <si>
    <t>Ավտոլվացման ծառայություններ</t>
  </si>
  <si>
    <t>Շենքերի, շինությունների ընթացիկ նորոգման աշխատանքներ</t>
  </si>
  <si>
    <t>Համակարգչային սարքերի պահպանման և վերանորոգման ծառայություններ</t>
  </si>
  <si>
    <t>Ավտոմեքենաների վերանորոգման և պահպանման ծառայություններ</t>
  </si>
  <si>
    <t>Բենզին ռեգուլյար</t>
  </si>
  <si>
    <t xml:space="preserve">Անվադող 215/60 R16 </t>
  </si>
  <si>
    <t>Անվադող 215/55 R17</t>
  </si>
  <si>
    <t xml:space="preserve">Անվադող 225/65 R15 </t>
  </si>
  <si>
    <t>Կենցաղային և հանրային սննդի նյութեր</t>
  </si>
  <si>
    <t>Վարչական սարքավորումներ</t>
  </si>
  <si>
    <t>Աթոռ</t>
  </si>
  <si>
    <t>Գրասեղան</t>
  </si>
  <si>
    <t>Գրապահարան</t>
  </si>
  <si>
    <t>Սեղանի համակարգիչ</t>
  </si>
  <si>
    <t>Համակարգչային մոնիտոր</t>
  </si>
  <si>
    <t>ջեռուցման մարտկոցների մասնակի փոխարինում</t>
  </si>
  <si>
    <t>ՆԱԽԱՀԱՇՎԱՅԻՆ ԳԻՆԸ/ դրամ/</t>
  </si>
  <si>
    <t>Դիմադիր սեղան</t>
  </si>
  <si>
    <t>Սկաներ</t>
  </si>
  <si>
    <t>Լազերային տպիչ</t>
  </si>
  <si>
    <t>Հայտատուի  անվանումը՝   Լոռու մարզպետարան</t>
  </si>
  <si>
    <t>Ձև N 17</t>
  </si>
  <si>
    <t>ՀՀ հանրային իշխանության մարմնի կառուցվածքի և աշխատողների թվի վերաբերյալ</t>
  </si>
  <si>
    <t>Նշել մարմնի կանոնադրությունը և  կառուցվածքը  հաստատելու մասին համապատասխան իրավական ակտի համարը և ընդունման ամսաթիվը</t>
  </si>
  <si>
    <t>Կառուցվածքային ստորաբաժանումների անվանումը</t>
  </si>
  <si>
    <t>Հաստիքային միավորների թիվը</t>
  </si>
  <si>
    <t>I</t>
  </si>
  <si>
    <t xml:space="preserve">Ղեկավար պաշտոններ </t>
  </si>
  <si>
    <t>Մարմնի ղեկավար</t>
  </si>
  <si>
    <t>Մարմնի ղեկավարի տեղակալ</t>
  </si>
  <si>
    <t>II</t>
  </si>
  <si>
    <t xml:space="preserve">Հայեցողական պաշտոններ </t>
  </si>
  <si>
    <t>խորհրդական</t>
  </si>
  <si>
    <t>օգնական</t>
  </si>
  <si>
    <t>մամուլի քարտուղար</t>
  </si>
  <si>
    <t>Գլխավոր քարտուղար</t>
  </si>
  <si>
    <t>Գլխավոր քարտուղարի տեղակալ</t>
  </si>
  <si>
    <t>III</t>
  </si>
  <si>
    <t xml:space="preserve">Կառուցվածքային ստորաբաժանումներ՝  </t>
  </si>
  <si>
    <t xml:space="preserve">այդ թվում` </t>
  </si>
  <si>
    <t>1)</t>
  </si>
  <si>
    <t>Հիմնական մասնագիտական կառուցվածքային ստորաբաժանումներ</t>
  </si>
  <si>
    <t xml:space="preserve">Վարչություններ </t>
  </si>
  <si>
    <t>Քաղաքաշինության, հողաշինության և ենթակառուցվածքների կառավարման վարչություն</t>
  </si>
  <si>
    <t>Առողջապահության և սոցիալական ոլորտի հարցերի վարչութւոն</t>
  </si>
  <si>
    <t>Տարածքային կառավարման և ՏԻ հարցերի վարչություն</t>
  </si>
  <si>
    <t>Կրթության, մշակույթի և սպորտի վարչություն</t>
  </si>
  <si>
    <t>Գյուղատնտեսության և շրջակա միջավայրի պահպանության վարչություն</t>
  </si>
  <si>
    <t>Բաժիններ</t>
  </si>
  <si>
    <t>Զարգացման ծրագրերի մշակման և իրականացման բաժին</t>
  </si>
  <si>
    <t>Զորահավաքային նախապատրաստության բաժին</t>
  </si>
  <si>
    <t>2)</t>
  </si>
  <si>
    <t>Աջակցող մասնագիտական կառուցվածքային ստորաբաժանումներ</t>
  </si>
  <si>
    <t>Անձնակազմի կառավարման, փաստաթղթաշրջանառության և հասարակայնության հետ կապերի վարչություն</t>
  </si>
  <si>
    <t>Ֆինանսական վարչություն</t>
  </si>
  <si>
    <t>Իրավաբանական բաժին</t>
  </si>
  <si>
    <t>IV</t>
  </si>
  <si>
    <t>Գրասենյակ, գործակալություն</t>
  </si>
  <si>
    <t>V</t>
  </si>
  <si>
    <t>Տեխնիկական սպասարկում իրականացնող և քաղաքացիական աշխատանք կատարող անձնակազմ</t>
  </si>
  <si>
    <t xml:space="preserve">Ընդամենը աշխատողների թվաքանակը </t>
  </si>
  <si>
    <t>ՀՀ վարչապետի որոշում 29.212.2022թ. թիվ 1550-Լ</t>
  </si>
  <si>
    <t>0 1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</si>
</sst>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7" formatCode="_-* #,##0.00_-;\-* #,##0.00_-;_-* &quot;-&quot;??_-;_-@_-"/>
    <numFmt numFmtId="178" formatCode="0.0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u/>
      <sz val="12"/>
      <name val="GHEA Grapalat"/>
      <family val="3"/>
    </font>
    <font>
      <b/>
      <sz val="12"/>
      <name val="GHEA Grapalat"/>
      <family val="3"/>
    </font>
    <font>
      <i/>
      <sz val="9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u/>
      <sz val="9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Times Armenian"/>
      <family val="1"/>
    </font>
    <font>
      <sz val="9"/>
      <name val="GHEA Mariam"/>
      <family val="3"/>
    </font>
    <font>
      <b/>
      <sz val="10"/>
      <color indexed="10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b/>
      <sz val="12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rgb="FFFF0000"/>
      <name val="GHEA Grapalat"/>
      <family val="3"/>
    </font>
    <font>
      <sz val="12"/>
      <color rgb="FFFF0000"/>
      <name val="Arial"/>
      <family val="2"/>
    </font>
    <font>
      <sz val="10"/>
      <color rgb="FFFF0000"/>
      <name val="GHEA Grapalat"/>
      <family val="3"/>
    </font>
    <font>
      <sz val="10"/>
      <color rgb="FF000000"/>
      <name val="GHEA Mariam"/>
      <family val="3"/>
    </font>
    <font>
      <i/>
      <sz val="10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27" fillId="0" borderId="0"/>
    <xf numFmtId="0" fontId="36" fillId="0" borderId="0"/>
    <xf numFmtId="0" fontId="1" fillId="0" borderId="0"/>
    <xf numFmtId="0" fontId="27" fillId="0" borderId="0"/>
    <xf numFmtId="0" fontId="30" fillId="0" borderId="0"/>
    <xf numFmtId="0" fontId="28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8" fillId="0" borderId="0"/>
    <xf numFmtId="0" fontId="1" fillId="0" borderId="0"/>
    <xf numFmtId="0" fontId="30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0" fillId="0" borderId="0"/>
    <xf numFmtId="0" fontId="28" fillId="0" borderId="0"/>
    <xf numFmtId="0" fontId="1" fillId="0" borderId="0"/>
    <xf numFmtId="0" fontId="3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35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341">
    <xf numFmtId="0" fontId="0" fillId="0" borderId="0" xfId="0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Continuous" wrapText="1"/>
    </xf>
    <xf numFmtId="0" fontId="7" fillId="2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7" fillId="0" borderId="1" xfId="0" applyFont="1" applyFill="1" applyBorder="1" applyAlignment="1">
      <alignment wrapText="1"/>
    </xf>
    <xf numFmtId="178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1" xfId="0" applyFont="1" applyBorder="1" applyAlignment="1">
      <alignment wrapText="1"/>
    </xf>
    <xf numFmtId="0" fontId="10" fillId="2" borderId="0" xfId="0" applyFont="1" applyFill="1" applyBorder="1" applyAlignment="1">
      <alignment horizontal="centerContinuous" wrapText="1"/>
    </xf>
    <xf numFmtId="0" fontId="12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8" fontId="10" fillId="3" borderId="1" xfId="0" applyNumberFormat="1" applyFont="1" applyFill="1" applyBorder="1" applyAlignment="1">
      <alignment horizontal="center" wrapText="1"/>
    </xf>
    <xf numFmtId="0" fontId="10" fillId="3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0" fillId="2" borderId="0" xfId="0" applyFont="1" applyFill="1"/>
    <xf numFmtId="0" fontId="13" fillId="3" borderId="1" xfId="0" applyFont="1" applyFill="1" applyBorder="1" applyAlignment="1">
      <alignment wrapText="1"/>
    </xf>
    <xf numFmtId="178" fontId="10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2" xfId="0" applyFont="1" applyBorder="1" applyAlignment="1">
      <alignment horizontal="centerContinuous" wrapText="1"/>
    </xf>
    <xf numFmtId="0" fontId="11" fillId="0" borderId="3" xfId="0" applyFont="1" applyBorder="1" applyAlignment="1">
      <alignment horizontal="centerContinuous" wrapText="1"/>
    </xf>
    <xf numFmtId="0" fontId="11" fillId="0" borderId="1" xfId="0" applyFont="1" applyBorder="1" applyAlignment="1">
      <alignment horizontal="centerContinuous" wrapText="1"/>
    </xf>
    <xf numFmtId="0" fontId="1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Continuous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0" fontId="10" fillId="0" borderId="0" xfId="0" applyFont="1" applyFill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1" fillId="2" borderId="1" xfId="0" applyFont="1" applyFill="1" applyBorder="1"/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2" borderId="0" xfId="0" applyFont="1" applyFill="1" applyAlignment="1">
      <alignment horizontal="center"/>
    </xf>
    <xf numFmtId="0" fontId="21" fillId="2" borderId="11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Continuous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78" fontId="7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15" fillId="0" borderId="0" xfId="0" applyFont="1"/>
    <xf numFmtId="0" fontId="6" fillId="2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6" fillId="2" borderId="0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12" xfId="0" applyFont="1" applyFill="1" applyBorder="1" applyAlignment="1"/>
    <xf numFmtId="0" fontId="3" fillId="2" borderId="0" xfId="0" applyFont="1" applyFill="1" applyBorder="1" applyAlignment="1"/>
    <xf numFmtId="0" fontId="12" fillId="2" borderId="0" xfId="0" applyFont="1" applyFill="1" applyAlignment="1"/>
    <xf numFmtId="0" fontId="6" fillId="4" borderId="0" xfId="0" applyFont="1" applyFill="1" applyBorder="1" applyAlignment="1"/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/>
    <xf numFmtId="0" fontId="8" fillId="2" borderId="13" xfId="0" applyFont="1" applyFill="1" applyBorder="1" applyAlignment="1"/>
    <xf numFmtId="0" fontId="7" fillId="2" borderId="0" xfId="0" applyFont="1" applyFill="1" applyBorder="1" applyAlignment="1"/>
    <xf numFmtId="0" fontId="10" fillId="2" borderId="14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 wrapText="1"/>
    </xf>
    <xf numFmtId="0" fontId="10" fillId="2" borderId="0" xfId="0" applyFont="1" applyFill="1" applyAlignment="1">
      <alignment horizontal="centerContinuous" vertical="center"/>
    </xf>
    <xf numFmtId="1" fontId="37" fillId="0" borderId="1" xfId="0" applyNumberFormat="1" applyFont="1" applyBorder="1" applyAlignment="1">
      <alignment horizontal="center"/>
    </xf>
    <xf numFmtId="2" fontId="9" fillId="2" borderId="0" xfId="0" applyNumberFormat="1" applyFont="1" applyFill="1" applyAlignment="1">
      <alignment horizontal="centerContinuous" wrapText="1"/>
    </xf>
    <xf numFmtId="0" fontId="19" fillId="0" borderId="5" xfId="0" applyFont="1" applyBorder="1" applyAlignment="1">
      <alignment horizontal="center" vertical="center" wrapText="1"/>
    </xf>
    <xf numFmtId="0" fontId="33" fillId="0" borderId="1" xfId="56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vertical="center" wrapText="1"/>
    </xf>
    <xf numFmtId="178" fontId="7" fillId="5" borderId="1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Continuous" vertical="center"/>
    </xf>
    <xf numFmtId="0" fontId="19" fillId="0" borderId="18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Continuous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9" fontId="12" fillId="0" borderId="1" xfId="0" applyNumberFormat="1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 wrapText="1"/>
    </xf>
    <xf numFmtId="178" fontId="16" fillId="0" borderId="1" xfId="42" applyNumberFormat="1" applyFont="1" applyFill="1" applyBorder="1" applyAlignment="1">
      <alignment horizontal="center" wrapText="1"/>
    </xf>
    <xf numFmtId="178" fontId="40" fillId="0" borderId="1" xfId="42" applyNumberFormat="1" applyFont="1" applyFill="1" applyBorder="1" applyAlignment="1">
      <alignment horizontal="center" wrapText="1"/>
    </xf>
    <xf numFmtId="178" fontId="7" fillId="2" borderId="16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3" borderId="3" xfId="56" applyFont="1" applyFill="1" applyBorder="1" applyAlignment="1">
      <alignment horizontal="center" vertical="center" wrapText="1"/>
    </xf>
    <xf numFmtId="0" fontId="11" fillId="0" borderId="3" xfId="56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5" borderId="19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/>
    <xf numFmtId="0" fontId="7" fillId="0" borderId="19" xfId="0" applyFont="1" applyFill="1" applyBorder="1"/>
    <xf numFmtId="0" fontId="7" fillId="0" borderId="22" xfId="0" applyFont="1" applyFill="1" applyBorder="1"/>
    <xf numFmtId="0" fontId="7" fillId="0" borderId="4" xfId="0" applyFont="1" applyFill="1" applyBorder="1"/>
    <xf numFmtId="0" fontId="7" fillId="0" borderId="20" xfId="0" applyFont="1" applyFill="1" applyBorder="1"/>
    <xf numFmtId="0" fontId="10" fillId="2" borderId="4" xfId="0" applyFont="1" applyFill="1" applyBorder="1"/>
    <xf numFmtId="0" fontId="12" fillId="2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 vertical="center" wrapText="1"/>
    </xf>
    <xf numFmtId="0" fontId="7" fillId="0" borderId="3" xfId="0" applyFont="1" applyBorder="1"/>
    <xf numFmtId="0" fontId="7" fillId="7" borderId="1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10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/>
    <xf numFmtId="0" fontId="23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Continuous" wrapText="1"/>
    </xf>
    <xf numFmtId="0" fontId="11" fillId="0" borderId="1" xfId="0" applyFont="1" applyFill="1" applyBorder="1" applyAlignment="1">
      <alignment horizontal="center" wrapText="1"/>
    </xf>
    <xf numFmtId="178" fontId="7" fillId="5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44" fillId="0" borderId="0" xfId="0" applyFont="1" applyAlignment="1">
      <alignment horizontal="right" vertical="center"/>
    </xf>
    <xf numFmtId="0" fontId="12" fillId="7" borderId="1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left" wrapText="1"/>
    </xf>
    <xf numFmtId="43" fontId="7" fillId="7" borderId="1" xfId="1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8" borderId="23" xfId="0" applyFont="1" applyFill="1" applyBorder="1" applyAlignment="1">
      <alignment horizontal="centerContinuous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45" fillId="0" borderId="0" xfId="0" applyFont="1" applyAlignment="1">
      <alignment horizontal="left" wrapText="1"/>
    </xf>
    <xf numFmtId="0" fontId="7" fillId="0" borderId="10" xfId="0" applyFont="1" applyBorder="1"/>
    <xf numFmtId="0" fontId="44" fillId="0" borderId="24" xfId="0" applyFont="1" applyBorder="1"/>
    <xf numFmtId="0" fontId="7" fillId="0" borderId="16" xfId="0" applyFont="1" applyBorder="1"/>
    <xf numFmtId="0" fontId="7" fillId="0" borderId="25" xfId="0" applyFont="1" applyBorder="1"/>
    <xf numFmtId="0" fontId="44" fillId="0" borderId="26" xfId="0" applyFont="1" applyBorder="1"/>
    <xf numFmtId="0" fontId="7" fillId="0" borderId="12" xfId="0" applyFont="1" applyBorder="1"/>
    <xf numFmtId="0" fontId="7" fillId="0" borderId="19" xfId="0" applyFont="1" applyBorder="1"/>
    <xf numFmtId="0" fontId="44" fillId="0" borderId="2" xfId="0" applyFont="1" applyBorder="1" applyAlignment="1">
      <alignment vertical="center"/>
    </xf>
    <xf numFmtId="0" fontId="6" fillId="4" borderId="0" xfId="0" applyFont="1" applyFill="1" applyBorder="1" applyAlignment="1">
      <alignment horizontal="center" wrapText="1"/>
    </xf>
    <xf numFmtId="178" fontId="4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1" fillId="2" borderId="1" xfId="0" applyFont="1" applyFill="1" applyBorder="1" applyAlignment="1">
      <alignment horizontal="centerContinuous" wrapText="1"/>
    </xf>
    <xf numFmtId="178" fontId="7" fillId="4" borderId="1" xfId="0" applyNumberFormat="1" applyFont="1" applyFill="1" applyBorder="1" applyAlignment="1">
      <alignment horizontal="center"/>
    </xf>
    <xf numFmtId="178" fontId="7" fillId="4" borderId="1" xfId="0" applyNumberFormat="1" applyFont="1" applyFill="1" applyBorder="1"/>
    <xf numFmtId="178" fontId="7" fillId="0" borderId="1" xfId="0" applyNumberFormat="1" applyFont="1" applyBorder="1"/>
    <xf numFmtId="0" fontId="9" fillId="4" borderId="1" xfId="0" applyFont="1" applyFill="1" applyBorder="1"/>
    <xf numFmtId="178" fontId="7" fillId="4" borderId="1" xfId="0" applyNumberFormat="1" applyFont="1" applyFill="1" applyBorder="1" applyAlignment="1">
      <alignment horizontal="center" vertical="center" wrapText="1"/>
    </xf>
    <xf numFmtId="178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178" fontId="7" fillId="4" borderId="16" xfId="0" applyNumberFormat="1" applyFont="1" applyFill="1" applyBorder="1" applyAlignment="1">
      <alignment wrapText="1"/>
    </xf>
    <xf numFmtId="178" fontId="7" fillId="4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14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178" fontId="20" fillId="6" borderId="1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/>
    </xf>
    <xf numFmtId="178" fontId="20" fillId="6" borderId="1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78" fontId="7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wrapText="1"/>
    </xf>
    <xf numFmtId="178" fontId="17" fillId="4" borderId="1" xfId="4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Continuous" wrapText="1"/>
    </xf>
    <xf numFmtId="0" fontId="8" fillId="2" borderId="12" xfId="0" applyFont="1" applyFill="1" applyBorder="1" applyAlignment="1">
      <alignment horizontal="centerContinuous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indent="2"/>
    </xf>
    <xf numFmtId="0" fontId="7" fillId="7" borderId="1" xfId="0" applyFont="1" applyFill="1" applyBorder="1" applyAlignment="1">
      <alignment horizontal="left" indent="2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47" fillId="0" borderId="0" xfId="0" applyFont="1" applyAlignment="1">
      <alignment horizontal="justify" vertical="center"/>
    </xf>
    <xf numFmtId="0" fontId="47" fillId="0" borderId="0" xfId="0" applyFont="1"/>
    <xf numFmtId="0" fontId="7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7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0" borderId="0" xfId="0" applyFont="1"/>
    <xf numFmtId="0" fontId="38" fillId="0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8" fillId="0" borderId="25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top" wrapText="1"/>
    </xf>
    <xf numFmtId="0" fontId="38" fillId="0" borderId="21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49" fontId="43" fillId="0" borderId="22" xfId="0" applyNumberFormat="1" applyFont="1" applyFill="1" applyBorder="1" applyAlignment="1">
      <alignment horizontal="center" vertical="top" wrapText="1"/>
    </xf>
    <xf numFmtId="49" fontId="43" fillId="0" borderId="4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66">
    <cellStyle name="Comma" xfId="1" builtinId="3"/>
    <cellStyle name="Comma 10" xfId="2"/>
    <cellStyle name="Comma 2" xfId="3"/>
    <cellStyle name="Comma 2 2" xfId="4"/>
    <cellStyle name="Comma 2 3" xfId="5"/>
    <cellStyle name="Comma 2 4" xfId="6"/>
    <cellStyle name="Comma 3" xfId="7"/>
    <cellStyle name="Comma 3 2" xfId="8"/>
    <cellStyle name="Comma 3 2 2" xfId="9"/>
    <cellStyle name="Comma 3 3" xfId="10"/>
    <cellStyle name="Comma 4" xfId="11"/>
    <cellStyle name="Comma 5" xfId="12"/>
    <cellStyle name="Comma 6" xfId="13"/>
    <cellStyle name="Comma 6 2" xfId="14"/>
    <cellStyle name="Comma 6 2 2" xfId="15"/>
    <cellStyle name="Comma 6 3" xfId="16"/>
    <cellStyle name="Comma 7" xfId="17"/>
    <cellStyle name="Comma 7 2" xfId="18"/>
    <cellStyle name="Comma 7 2 2" xfId="19"/>
    <cellStyle name="Comma 7 3" xfId="20"/>
    <cellStyle name="Comma 8" xfId="21"/>
    <cellStyle name="Comma 9" xfId="22"/>
    <cellStyle name="Normal" xfId="0" builtinId="0"/>
    <cellStyle name="Normal 10" xfId="23"/>
    <cellStyle name="Normal 11" xfId="24"/>
    <cellStyle name="Normal 12" xfId="25"/>
    <cellStyle name="Normal 13" xfId="26"/>
    <cellStyle name="Normal 2" xfId="27"/>
    <cellStyle name="Normal 2 2" xfId="28"/>
    <cellStyle name="Normal 2 3" xfId="29"/>
    <cellStyle name="Normal 2 3 2" xfId="30"/>
    <cellStyle name="Normal 2 4" xfId="31"/>
    <cellStyle name="Normal 3" xfId="32"/>
    <cellStyle name="Normal 3 2" xfId="33"/>
    <cellStyle name="Normal 4" xfId="34"/>
    <cellStyle name="Normal 4 2" xfId="35"/>
    <cellStyle name="Normal 4 3" xfId="36"/>
    <cellStyle name="Normal 5" xfId="37"/>
    <cellStyle name="Normal 6" xfId="38"/>
    <cellStyle name="Normal 6 2" xfId="39"/>
    <cellStyle name="Normal 6 2 2" xfId="40"/>
    <cellStyle name="Normal 6 3" xfId="41"/>
    <cellStyle name="Normal 7" xfId="42"/>
    <cellStyle name="Normal 8" xfId="43"/>
    <cellStyle name="Normal 8 2" xfId="44"/>
    <cellStyle name="Normal 9" xfId="45"/>
    <cellStyle name="Style 1" xfId="46"/>
    <cellStyle name="Style 1 2" xfId="47"/>
    <cellStyle name="Style 1 3" xfId="48"/>
    <cellStyle name="Style 1 4" xfId="49"/>
    <cellStyle name="Обычный 2" xfId="50"/>
    <cellStyle name="Обычный 3" xfId="51"/>
    <cellStyle name="Обычный 4" xfId="52"/>
    <cellStyle name="Обычный 5" xfId="53"/>
    <cellStyle name="Обычный 7" xfId="54"/>
    <cellStyle name="Стиль 1" xfId="55"/>
    <cellStyle name="Стиль 1 2" xfId="56"/>
    <cellStyle name="Стиль 1 2 2" xfId="57"/>
    <cellStyle name="Стиль 1 2 3" xfId="58"/>
    <cellStyle name="Стиль 1 3" xfId="59"/>
    <cellStyle name="Финансовый 2" xfId="60"/>
    <cellStyle name="Финансовый 2 2" xfId="61"/>
    <cellStyle name="Финансовый 3" xfId="62"/>
    <cellStyle name="Финансовый 3 2" xfId="63"/>
    <cellStyle name="Финансовый 4" xfId="64"/>
    <cellStyle name="Финансовый 5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A4" workbookViewId="0">
      <selection activeCell="F16" sqref="F16"/>
    </sheetView>
  </sheetViews>
  <sheetFormatPr defaultRowHeight="13.5"/>
  <cols>
    <col min="1" max="3" width="7.28515625" style="13" customWidth="1"/>
    <col min="4" max="4" width="9.140625" style="13"/>
    <col min="5" max="5" width="12.28515625" style="13" customWidth="1"/>
    <col min="6" max="6" width="45.140625" style="13" customWidth="1"/>
    <col min="7" max="11" width="12.85546875" style="12" customWidth="1"/>
    <col min="12" max="16384" width="9.140625" style="13"/>
  </cols>
  <sheetData>
    <row r="1" spans="1:12" s="21" customFormat="1" ht="23.25" customHeight="1">
      <c r="G1" s="1"/>
      <c r="H1" s="2" t="s">
        <v>3</v>
      </c>
      <c r="I1" s="2"/>
      <c r="J1" s="2"/>
      <c r="K1" s="2"/>
    </row>
    <row r="2" spans="1:12" s="21" customFormat="1">
      <c r="G2" s="2"/>
      <c r="H2" s="2"/>
      <c r="I2" s="2" t="s">
        <v>4</v>
      </c>
      <c r="J2" s="2"/>
      <c r="K2" s="2"/>
    </row>
    <row r="3" spans="1:12" s="21" customFormat="1" ht="27" customHeight="1" thickBot="1">
      <c r="A3" s="316" t="s">
        <v>167</v>
      </c>
      <c r="B3" s="316"/>
      <c r="C3" s="316"/>
      <c r="D3" s="316"/>
      <c r="E3" s="316"/>
      <c r="F3" s="316"/>
      <c r="G3" s="316"/>
      <c r="H3" s="2"/>
      <c r="I3" s="2"/>
      <c r="J3" s="2"/>
      <c r="K3" s="2"/>
    </row>
    <row r="4" spans="1:12" s="21" customFormat="1" ht="14.25">
      <c r="A4" s="315" t="s">
        <v>5</v>
      </c>
      <c r="B4" s="315"/>
      <c r="C4" s="315"/>
      <c r="D4" s="315"/>
      <c r="G4" s="15"/>
      <c r="H4" s="2"/>
      <c r="I4" s="2"/>
      <c r="J4" s="2"/>
      <c r="K4" s="2"/>
    </row>
    <row r="5" spans="1:12" s="21" customFormat="1">
      <c r="G5" s="7"/>
      <c r="H5" s="7"/>
      <c r="I5" s="7"/>
      <c r="J5" s="7"/>
      <c r="K5" s="7"/>
    </row>
    <row r="6" spans="1:12" s="21" customFormat="1" ht="13.7" customHeight="1">
      <c r="G6" s="6"/>
      <c r="H6" s="7"/>
      <c r="I6" s="162" t="s">
        <v>114</v>
      </c>
      <c r="J6" s="162" t="s">
        <v>114</v>
      </c>
      <c r="K6" s="162" t="s">
        <v>114</v>
      </c>
    </row>
    <row r="7" spans="1:12" s="72" customFormat="1" ht="13.7" customHeight="1">
      <c r="A7" s="307" t="s">
        <v>100</v>
      </c>
      <c r="B7" s="307" t="s">
        <v>101</v>
      </c>
      <c r="C7" s="307" t="s">
        <v>102</v>
      </c>
      <c r="D7" s="307" t="s">
        <v>103</v>
      </c>
      <c r="E7" s="307"/>
      <c r="F7" s="307" t="s">
        <v>111</v>
      </c>
      <c r="G7" s="308" t="s">
        <v>142</v>
      </c>
      <c r="H7" s="308" t="s">
        <v>143</v>
      </c>
      <c r="I7" s="308" t="s">
        <v>123</v>
      </c>
      <c r="J7" s="308" t="s">
        <v>129</v>
      </c>
      <c r="K7" s="308" t="s">
        <v>144</v>
      </c>
      <c r="L7" s="71"/>
    </row>
    <row r="8" spans="1:12" s="72" customFormat="1" ht="26.25" customHeight="1">
      <c r="A8" s="307"/>
      <c r="B8" s="307"/>
      <c r="C8" s="307"/>
      <c r="D8" s="133" t="s">
        <v>104</v>
      </c>
      <c r="E8" s="133" t="s">
        <v>105</v>
      </c>
      <c r="F8" s="307"/>
      <c r="G8" s="309"/>
      <c r="H8" s="309"/>
      <c r="I8" s="309"/>
      <c r="J8" s="309"/>
      <c r="K8" s="309"/>
      <c r="L8" s="71"/>
    </row>
    <row r="9" spans="1:12" s="72" customFormat="1" ht="12.75">
      <c r="A9" s="155">
        <v>1</v>
      </c>
      <c r="B9" s="155">
        <v>2</v>
      </c>
      <c r="C9" s="155">
        <v>3</v>
      </c>
      <c r="D9" s="155">
        <v>4</v>
      </c>
      <c r="E9" s="135">
        <v>5</v>
      </c>
      <c r="F9" s="135">
        <v>6</v>
      </c>
      <c r="G9" s="135">
        <v>7</v>
      </c>
      <c r="H9" s="135">
        <v>8</v>
      </c>
      <c r="I9" s="135">
        <v>9</v>
      </c>
      <c r="J9" s="135">
        <v>10</v>
      </c>
      <c r="K9" s="135">
        <v>11</v>
      </c>
      <c r="L9" s="71"/>
    </row>
    <row r="10" spans="1:12" ht="16.5">
      <c r="A10" s="167" t="s">
        <v>264</v>
      </c>
      <c r="B10" s="167" t="s">
        <v>264</v>
      </c>
      <c r="C10" s="167" t="s">
        <v>264</v>
      </c>
      <c r="D10" s="167">
        <v>1030</v>
      </c>
      <c r="E10" s="166"/>
      <c r="F10" s="134" t="s">
        <v>106</v>
      </c>
      <c r="G10" s="17"/>
      <c r="H10" s="17"/>
      <c r="I10" s="17"/>
      <c r="J10" s="17"/>
      <c r="K10" s="17"/>
    </row>
    <row r="11" spans="1:12" ht="24.75" customHeight="1">
      <c r="A11" s="317"/>
      <c r="B11" s="317"/>
      <c r="C11" s="317"/>
      <c r="D11" s="317"/>
      <c r="E11" s="312"/>
      <c r="F11" s="142" t="s">
        <v>108</v>
      </c>
      <c r="G11" s="11"/>
      <c r="H11" s="11"/>
      <c r="I11" s="11"/>
      <c r="J11" s="11"/>
      <c r="K11" s="11"/>
    </row>
    <row r="12" spans="1:12" ht="31.5" customHeight="1">
      <c r="A12" s="317"/>
      <c r="B12" s="317"/>
      <c r="C12" s="317"/>
      <c r="D12" s="317"/>
      <c r="E12" s="313"/>
      <c r="F12" s="80" t="s">
        <v>113</v>
      </c>
      <c r="G12" s="11">
        <f>+G15+G17</f>
        <v>578637.80000000005</v>
      </c>
      <c r="H12" s="11">
        <f>+H15+H17</f>
        <v>646434.5</v>
      </c>
      <c r="I12" s="11">
        <f>+I15+I17</f>
        <v>674370.99999999988</v>
      </c>
      <c r="J12" s="11">
        <f>+J15+J17</f>
        <v>684694.99999999988</v>
      </c>
      <c r="K12" s="11">
        <f>+K15+K17</f>
        <v>687840.99999999988</v>
      </c>
    </row>
    <row r="13" spans="1:12" ht="24" customHeight="1">
      <c r="A13" s="317"/>
      <c r="B13" s="317"/>
      <c r="C13" s="317"/>
      <c r="D13" s="317"/>
      <c r="E13" s="314"/>
      <c r="F13" s="143" t="s">
        <v>106</v>
      </c>
      <c r="G13" s="11"/>
      <c r="H13" s="11"/>
      <c r="I13" s="11"/>
      <c r="J13" s="11"/>
      <c r="K13" s="11"/>
    </row>
    <row r="14" spans="1:12" ht="31.5" customHeight="1">
      <c r="A14" s="317"/>
      <c r="B14" s="317"/>
      <c r="C14" s="317"/>
      <c r="D14" s="317"/>
      <c r="E14" s="310">
        <v>11001</v>
      </c>
      <c r="F14" s="142" t="s">
        <v>109</v>
      </c>
      <c r="G14" s="11"/>
      <c r="H14" s="11"/>
      <c r="I14" s="11"/>
      <c r="J14" s="11"/>
      <c r="K14" s="11"/>
    </row>
    <row r="15" spans="1:12" ht="31.5" customHeight="1">
      <c r="A15" s="317"/>
      <c r="B15" s="317"/>
      <c r="C15" s="317"/>
      <c r="D15" s="317"/>
      <c r="E15" s="311"/>
      <c r="F15" s="80" t="s">
        <v>115</v>
      </c>
      <c r="G15" s="11">
        <f>+'2-ԸՆԴԱՄԵՆԸ ԾԱԽՍԵՐ'!E16</f>
        <v>577171.70000000007</v>
      </c>
      <c r="H15" s="11">
        <f>+'2-ԸՆԴԱՄԵՆԸ ԾԱԽՍԵՐ'!F16</f>
        <v>643434.5</v>
      </c>
      <c r="I15" s="11">
        <f>+'2-ԸՆԴԱՄԵՆԸ ԾԱԽՍԵՐ'!G16</f>
        <v>671370.99999999988</v>
      </c>
      <c r="J15" s="11">
        <f>+'2-ԸՆԴԱՄԵՆԸ ԾԱԽՍԵՐ'!K16</f>
        <v>681694.99999999988</v>
      </c>
      <c r="K15" s="11">
        <f>+'2-ԸՆԴԱՄԵՆԸ ԾԱԽՍԵՐ'!L16</f>
        <v>684840.99999999988</v>
      </c>
    </row>
    <row r="16" spans="1:12" ht="31.5" customHeight="1">
      <c r="A16" s="317"/>
      <c r="B16" s="317"/>
      <c r="C16" s="317"/>
      <c r="D16" s="317"/>
      <c r="E16" s="310">
        <v>31001</v>
      </c>
      <c r="F16" s="142" t="s">
        <v>107</v>
      </c>
      <c r="G16" s="11"/>
      <c r="H16" s="11"/>
      <c r="I16" s="11"/>
      <c r="J16" s="11"/>
      <c r="K16" s="11"/>
    </row>
    <row r="17" spans="1:11" ht="47.25" customHeight="1">
      <c r="A17" s="318"/>
      <c r="B17" s="318"/>
      <c r="C17" s="318"/>
      <c r="D17" s="318"/>
      <c r="E17" s="311"/>
      <c r="F17" s="80" t="s">
        <v>116</v>
      </c>
      <c r="G17" s="11">
        <f>+'2-ԸՆԴԱՄԵՆԸ ԾԱԽՍԵՐ'!E88</f>
        <v>1466.1</v>
      </c>
      <c r="H17" s="11">
        <f>+'2-ԸՆԴԱՄԵՆԸ ԾԱԽՍԵՐ'!F88</f>
        <v>3000</v>
      </c>
      <c r="I17" s="11">
        <f>+'2-ԸՆԴԱՄԵՆԸ ԾԱԽՍԵՐ'!G88</f>
        <v>3000</v>
      </c>
      <c r="J17" s="11">
        <f>+'2-ԸՆԴԱՄԵՆԸ ԾԱԽՍԵՐ'!K88</f>
        <v>3000</v>
      </c>
      <c r="K17" s="11">
        <f>+'2-ԸՆԴԱՄԵՆԸ ԾԱԽՍԵՐ'!L88</f>
        <v>3000</v>
      </c>
    </row>
  </sheetData>
  <mergeCells count="19"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  <mergeCell ref="A7:A8"/>
    <mergeCell ref="F7:F8"/>
    <mergeCell ref="H7:H8"/>
    <mergeCell ref="C7:C8"/>
    <mergeCell ref="E16:E17"/>
    <mergeCell ref="E14:E15"/>
    <mergeCell ref="D7:E7"/>
    <mergeCell ref="E11:E13"/>
    <mergeCell ref="B7:B8"/>
  </mergeCells>
  <pageMargins left="0.17" right="0.17" top="1" bottom="1" header="0.26" footer="0.5"/>
  <pageSetup paperSize="9" scale="9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28" workbookViewId="0">
      <selection activeCell="D8" sqref="D8"/>
    </sheetView>
  </sheetViews>
  <sheetFormatPr defaultRowHeight="13.5"/>
  <cols>
    <col min="1" max="1" width="9.140625" style="13"/>
    <col min="2" max="2" width="12.28515625" style="13" customWidth="1"/>
    <col min="3" max="3" width="6.7109375" style="9" customWidth="1"/>
    <col min="4" max="4" width="45.5703125" style="59" customWidth="1"/>
    <col min="5" max="5" width="12.42578125" style="3" customWidth="1"/>
    <col min="6" max="6" width="10.85546875" style="3" customWidth="1"/>
    <col min="7" max="7" width="10.5703125" style="3" customWidth="1"/>
    <col min="8" max="8" width="12.5703125" style="3" customWidth="1"/>
    <col min="9" max="9" width="13.140625" style="3" customWidth="1"/>
    <col min="10" max="10" width="28.85546875" style="3" customWidth="1"/>
    <col min="11" max="12" width="11" style="3" customWidth="1"/>
    <col min="13" max="16384" width="9.140625" style="4"/>
  </cols>
  <sheetData>
    <row r="1" spans="1:12" ht="21.75" customHeight="1">
      <c r="A1" s="21"/>
      <c r="B1" s="21"/>
      <c r="J1" s="25" t="s">
        <v>10</v>
      </c>
    </row>
    <row r="2" spans="1:12" s="21" customFormat="1" ht="25.5" customHeight="1" thickBot="1">
      <c r="A2" s="322" t="s">
        <v>222</v>
      </c>
      <c r="B2" s="322"/>
      <c r="C2" s="322"/>
      <c r="D2" s="322"/>
      <c r="E2" s="322"/>
      <c r="F2" s="322"/>
      <c r="G2" s="322"/>
      <c r="H2" s="322"/>
      <c r="I2" s="15"/>
      <c r="J2" s="25" t="s">
        <v>4</v>
      </c>
      <c r="K2" s="20"/>
      <c r="L2" s="20"/>
    </row>
    <row r="3" spans="1:12" s="141" customFormat="1" ht="16.5">
      <c r="A3" s="161" t="s">
        <v>100</v>
      </c>
      <c r="B3" s="161" t="s">
        <v>264</v>
      </c>
      <c r="C3" s="139"/>
      <c r="D3" s="323"/>
      <c r="E3" s="323"/>
      <c r="F3" s="323"/>
      <c r="G3" s="323"/>
      <c r="H3" s="323"/>
      <c r="I3" s="323"/>
      <c r="J3" s="140"/>
    </row>
    <row r="4" spans="1:12" s="141" customFormat="1" ht="16.5">
      <c r="A4" s="68" t="s">
        <v>101</v>
      </c>
      <c r="B4" s="68" t="s">
        <v>264</v>
      </c>
      <c r="C4" s="139"/>
      <c r="D4" s="145"/>
      <c r="E4" s="145"/>
      <c r="F4" s="145"/>
      <c r="G4" s="145"/>
      <c r="H4" s="145"/>
      <c r="I4" s="145"/>
      <c r="J4" s="140"/>
      <c r="K4" s="163"/>
      <c r="L4" s="163"/>
    </row>
    <row r="5" spans="1:12" s="21" customFormat="1" ht="14.25">
      <c r="A5" s="68" t="s">
        <v>102</v>
      </c>
      <c r="B5" s="68" t="s">
        <v>264</v>
      </c>
      <c r="C5" s="27"/>
      <c r="D5" s="5"/>
      <c r="E5" s="15"/>
      <c r="F5" s="15"/>
      <c r="G5" s="15"/>
      <c r="H5" s="15"/>
      <c r="I5" s="15"/>
      <c r="J5" s="15"/>
      <c r="K5" s="15"/>
      <c r="L5" s="15"/>
    </row>
    <row r="6" spans="1:12" s="9" customFormat="1">
      <c r="A6" s="321"/>
      <c r="B6" s="321"/>
      <c r="C6" s="89"/>
      <c r="D6" s="99"/>
      <c r="E6" s="6"/>
      <c r="F6" s="6"/>
      <c r="H6" s="105" t="s">
        <v>83</v>
      </c>
      <c r="I6" s="104"/>
    </row>
    <row r="7" spans="1:12" s="9" customFormat="1" ht="13.5" customHeight="1">
      <c r="A7" s="307" t="s">
        <v>103</v>
      </c>
      <c r="B7" s="307"/>
      <c r="C7" s="319"/>
      <c r="D7" s="320"/>
      <c r="E7" s="28" t="s">
        <v>121</v>
      </c>
      <c r="F7" s="28" t="s">
        <v>122</v>
      </c>
      <c r="G7" s="30" t="s">
        <v>124</v>
      </c>
      <c r="H7" s="30"/>
      <c r="I7" s="30"/>
      <c r="J7" s="8"/>
      <c r="K7" s="29" t="s">
        <v>130</v>
      </c>
      <c r="L7" s="29" t="s">
        <v>145</v>
      </c>
    </row>
    <row r="8" spans="1:12" s="9" customFormat="1" ht="72" customHeight="1">
      <c r="A8" s="146" t="s">
        <v>104</v>
      </c>
      <c r="B8" s="146" t="s">
        <v>105</v>
      </c>
      <c r="C8" s="122" t="s">
        <v>11</v>
      </c>
      <c r="D8" s="122" t="s">
        <v>89</v>
      </c>
      <c r="E8" s="8" t="s">
        <v>91</v>
      </c>
      <c r="F8" s="31" t="s">
        <v>6</v>
      </c>
      <c r="G8" s="8" t="s">
        <v>7</v>
      </c>
      <c r="H8" s="8" t="s">
        <v>146</v>
      </c>
      <c r="I8" s="178" t="s">
        <v>147</v>
      </c>
      <c r="J8" s="8" t="s">
        <v>77</v>
      </c>
      <c r="K8" s="8" t="s">
        <v>7</v>
      </c>
      <c r="L8" s="8" t="s">
        <v>7</v>
      </c>
    </row>
    <row r="9" spans="1:12" s="74" customFormat="1">
      <c r="A9" s="155">
        <v>1</v>
      </c>
      <c r="B9" s="155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155">
        <v>8</v>
      </c>
      <c r="I9" s="155">
        <v>9</v>
      </c>
      <c r="J9" s="155">
        <v>10</v>
      </c>
      <c r="K9" s="155">
        <v>11</v>
      </c>
      <c r="L9" s="155">
        <v>12</v>
      </c>
    </row>
    <row r="10" spans="1:12" s="43" customFormat="1" ht="14.25" customHeight="1">
      <c r="A10" s="324"/>
      <c r="B10" s="312"/>
      <c r="C10" s="147"/>
      <c r="D10" s="80" t="s">
        <v>75</v>
      </c>
      <c r="E10" s="73"/>
      <c r="F10" s="73"/>
      <c r="G10" s="73"/>
      <c r="H10" s="73">
        <f>+G10-F10</f>
        <v>0</v>
      </c>
      <c r="I10" s="73">
        <f t="shared" ref="I10:I41" si="0">G10-E10</f>
        <v>0</v>
      </c>
      <c r="J10" s="73"/>
      <c r="K10" s="73"/>
      <c r="L10" s="73"/>
    </row>
    <row r="11" spans="1:12" s="43" customFormat="1" ht="13.5" customHeight="1">
      <c r="A11" s="317"/>
      <c r="B11" s="313"/>
      <c r="C11" s="148"/>
      <c r="D11" s="81"/>
      <c r="E11" s="208"/>
      <c r="F11" s="42"/>
      <c r="G11" s="42"/>
      <c r="H11" s="42">
        <f t="shared" ref="H11:H75" si="1">+G11-F11</f>
        <v>0</v>
      </c>
      <c r="I11" s="42">
        <f t="shared" si="0"/>
        <v>0</v>
      </c>
      <c r="J11" s="42"/>
      <c r="K11" s="42"/>
      <c r="L11" s="42"/>
    </row>
    <row r="12" spans="1:12" s="43" customFormat="1" ht="14.25" customHeight="1">
      <c r="A12" s="317"/>
      <c r="B12" s="313"/>
      <c r="C12" s="148"/>
      <c r="D12" s="82" t="s">
        <v>8</v>
      </c>
      <c r="E12" s="208"/>
      <c r="F12" s="42"/>
      <c r="G12" s="42"/>
      <c r="H12" s="42">
        <f t="shared" si="1"/>
        <v>0</v>
      </c>
      <c r="I12" s="42">
        <f t="shared" si="0"/>
        <v>0</v>
      </c>
      <c r="J12" s="42"/>
      <c r="K12" s="42"/>
      <c r="L12" s="42"/>
    </row>
    <row r="13" spans="1:12" s="76" customFormat="1" ht="14.25" customHeight="1">
      <c r="A13" s="317"/>
      <c r="B13" s="313"/>
      <c r="C13" s="148"/>
      <c r="D13" s="81"/>
      <c r="E13" s="208"/>
      <c r="F13" s="42"/>
      <c r="G13" s="42"/>
      <c r="H13" s="42">
        <f t="shared" si="1"/>
        <v>0</v>
      </c>
      <c r="I13" s="42">
        <f t="shared" si="0"/>
        <v>0</v>
      </c>
      <c r="J13" s="42"/>
      <c r="K13" s="42"/>
      <c r="L13" s="42"/>
    </row>
    <row r="14" spans="1:12" s="74" customFormat="1" ht="14.25" customHeight="1">
      <c r="A14" s="317"/>
      <c r="B14" s="313"/>
      <c r="C14" s="149"/>
      <c r="D14" s="90" t="s">
        <v>9</v>
      </c>
      <c r="E14" s="171">
        <f>+E16+E85</f>
        <v>578637.80000000005</v>
      </c>
      <c r="F14" s="75">
        <f>+F16+F85</f>
        <v>646434.5</v>
      </c>
      <c r="G14" s="75">
        <f>+G16+G85</f>
        <v>674370.99999999988</v>
      </c>
      <c r="H14" s="75">
        <f t="shared" si="1"/>
        <v>27936.499999999884</v>
      </c>
      <c r="I14" s="75">
        <f t="shared" si="0"/>
        <v>95733.199999999837</v>
      </c>
      <c r="J14" s="75"/>
      <c r="K14" s="75">
        <f>+K16+K85</f>
        <v>684694.99999999988</v>
      </c>
      <c r="L14" s="75">
        <f>+L16+L85</f>
        <v>687840.99999999988</v>
      </c>
    </row>
    <row r="15" spans="1:12" s="74" customFormat="1" ht="14.25" customHeight="1">
      <c r="A15" s="317"/>
      <c r="B15" s="313"/>
      <c r="C15" s="150"/>
      <c r="D15" s="10" t="s">
        <v>90</v>
      </c>
      <c r="E15" s="208"/>
      <c r="F15" s="42"/>
      <c r="G15" s="42"/>
      <c r="H15" s="42"/>
      <c r="I15" s="42"/>
      <c r="J15" s="42"/>
      <c r="K15" s="42"/>
      <c r="L15" s="42"/>
    </row>
    <row r="16" spans="1:12" s="74" customFormat="1" ht="14.25" customHeight="1">
      <c r="A16" s="317"/>
      <c r="B16" s="313"/>
      <c r="C16" s="151"/>
      <c r="D16" s="83" t="s">
        <v>12</v>
      </c>
      <c r="E16" s="171">
        <f>E18+SUM(E24:E83)-E24-E29-E37-E51-E55-E74</f>
        <v>577171.70000000007</v>
      </c>
      <c r="F16" s="75">
        <f>F18+SUM(F24:F83)-F24-F29-F37-F51-F55-F74</f>
        <v>643434.5</v>
      </c>
      <c r="G16" s="75">
        <f>G18+SUM(G24:G83)-G24-G29-G37-G51-G55-G74</f>
        <v>671370.99999999988</v>
      </c>
      <c r="H16" s="75">
        <f>+G16-F16</f>
        <v>27936.499999999884</v>
      </c>
      <c r="I16" s="75">
        <f>G16-E16</f>
        <v>94199.299999999814</v>
      </c>
      <c r="J16" s="75"/>
      <c r="K16" s="75">
        <f>K18+SUM(K24:K83)-K24-K29-K37-K51-K55-K74</f>
        <v>681694.99999999988</v>
      </c>
      <c r="L16" s="75">
        <f>L18+SUM(L24:L83)-L24-L29-L37-L51-L55-L74</f>
        <v>684840.99999999988</v>
      </c>
    </row>
    <row r="17" spans="1:12" s="74" customFormat="1" ht="13.5" customHeight="1">
      <c r="A17" s="317"/>
      <c r="B17" s="313"/>
      <c r="C17" s="147"/>
      <c r="D17" s="81" t="s">
        <v>48</v>
      </c>
      <c r="E17" s="208"/>
      <c r="F17" s="73"/>
      <c r="G17" s="42"/>
      <c r="H17" s="42">
        <f>+G17-F17</f>
        <v>0</v>
      </c>
      <c r="I17" s="42">
        <f>G17-E17</f>
        <v>0</v>
      </c>
      <c r="J17" s="73"/>
      <c r="K17" s="42"/>
      <c r="L17" s="42"/>
    </row>
    <row r="18" spans="1:12" s="74" customFormat="1" ht="14.25">
      <c r="A18" s="317"/>
      <c r="B18" s="313"/>
      <c r="C18" s="152"/>
      <c r="D18" s="124" t="s">
        <v>112</v>
      </c>
      <c r="E18" s="208">
        <f>SUM(E20:E23)</f>
        <v>500477.6</v>
      </c>
      <c r="F18" s="179">
        <f>SUM(F20:F23)</f>
        <v>556643.9</v>
      </c>
      <c r="G18" s="179">
        <f>SUM(G20:G23)</f>
        <v>581885.19999999995</v>
      </c>
      <c r="H18" s="125">
        <f>+G18-F18</f>
        <v>25241.29999999993</v>
      </c>
      <c r="I18" s="125">
        <f>G18-E18</f>
        <v>81407.599999999977</v>
      </c>
      <c r="J18" s="125"/>
      <c r="K18" s="179">
        <f>SUM(K20:K23)</f>
        <v>592209.19999999995</v>
      </c>
      <c r="L18" s="179">
        <f>SUM(L20:L23)</f>
        <v>595355.19999999995</v>
      </c>
    </row>
    <row r="19" spans="1:12" s="74" customFormat="1">
      <c r="A19" s="158"/>
      <c r="B19" s="156"/>
      <c r="C19" s="147"/>
      <c r="D19" s="81" t="s">
        <v>48</v>
      </c>
      <c r="E19" s="208"/>
      <c r="F19" s="73"/>
      <c r="G19" s="42"/>
      <c r="H19" s="42">
        <f t="shared" si="1"/>
        <v>0</v>
      </c>
      <c r="I19" s="73">
        <f t="shared" si="0"/>
        <v>0</v>
      </c>
      <c r="J19" s="73"/>
      <c r="K19" s="42"/>
      <c r="L19" s="42"/>
    </row>
    <row r="20" spans="1:12" s="74" customFormat="1" ht="40.5">
      <c r="A20" s="158"/>
      <c r="B20" s="156"/>
      <c r="C20" s="153" t="s">
        <v>67</v>
      </c>
      <c r="D20" s="84" t="s">
        <v>13</v>
      </c>
      <c r="E20" s="208">
        <v>389260.3</v>
      </c>
      <c r="F20" s="73">
        <v>470552.8</v>
      </c>
      <c r="G20" s="73">
        <v>490420</v>
      </c>
      <c r="H20" s="73">
        <f t="shared" si="1"/>
        <v>19867.200000000012</v>
      </c>
      <c r="I20" s="73">
        <f t="shared" si="0"/>
        <v>101159.70000000001</v>
      </c>
      <c r="J20" s="73" t="s">
        <v>178</v>
      </c>
      <c r="K20" s="73">
        <v>498629</v>
      </c>
      <c r="L20" s="73">
        <v>501451</v>
      </c>
    </row>
    <row r="21" spans="1:12" s="77" customFormat="1" ht="28.5">
      <c r="A21" s="158"/>
      <c r="B21" s="156"/>
      <c r="C21" s="153" t="s">
        <v>68</v>
      </c>
      <c r="D21" s="85" t="s">
        <v>14</v>
      </c>
      <c r="E21" s="208">
        <v>76106</v>
      </c>
      <c r="F21" s="73">
        <v>55315.199999999997</v>
      </c>
      <c r="G21" s="73">
        <v>55315.199999999997</v>
      </c>
      <c r="H21" s="73">
        <f t="shared" si="1"/>
        <v>0</v>
      </c>
      <c r="I21" s="73">
        <f t="shared" si="0"/>
        <v>-20790.800000000003</v>
      </c>
      <c r="J21" s="73"/>
      <c r="K21" s="73">
        <v>55315.199999999997</v>
      </c>
      <c r="L21" s="73">
        <v>55315.199999999997</v>
      </c>
    </row>
    <row r="22" spans="1:12" s="77" customFormat="1" ht="67.5">
      <c r="A22" s="158"/>
      <c r="B22" s="156"/>
      <c r="C22" s="153" t="s">
        <v>69</v>
      </c>
      <c r="D22" s="85" t="s">
        <v>15</v>
      </c>
      <c r="E22" s="208">
        <v>35111.300000000003</v>
      </c>
      <c r="F22" s="73">
        <v>30775.9</v>
      </c>
      <c r="G22" s="73">
        <v>36150</v>
      </c>
      <c r="H22" s="73">
        <f>+G22-F22</f>
        <v>5374.0999999999985</v>
      </c>
      <c r="I22" s="73">
        <f>G22-E22</f>
        <v>1038.6999999999971</v>
      </c>
      <c r="J22" s="73" t="s">
        <v>177</v>
      </c>
      <c r="K22" s="73">
        <v>38265</v>
      </c>
      <c r="L22" s="73">
        <v>38589</v>
      </c>
    </row>
    <row r="23" spans="1:12" s="77" customFormat="1" ht="27" customHeight="1">
      <c r="A23" s="158"/>
      <c r="B23" s="156"/>
      <c r="C23" s="153" t="s">
        <v>139</v>
      </c>
      <c r="D23" s="85" t="s">
        <v>140</v>
      </c>
      <c r="E23" s="208"/>
      <c r="F23" s="73"/>
      <c r="G23" s="73"/>
      <c r="H23" s="73">
        <f>+G23-F23</f>
        <v>0</v>
      </c>
      <c r="I23" s="73">
        <f>G23-E23</f>
        <v>0</v>
      </c>
      <c r="J23" s="73"/>
      <c r="K23" s="73"/>
      <c r="L23" s="73"/>
    </row>
    <row r="24" spans="1:12" s="77" customFormat="1" ht="14.25">
      <c r="A24" s="158"/>
      <c r="B24" s="156"/>
      <c r="C24" s="154">
        <v>4212</v>
      </c>
      <c r="D24" s="124" t="s">
        <v>16</v>
      </c>
      <c r="E24" s="208">
        <f>E26+E27+E28</f>
        <v>9978.5</v>
      </c>
      <c r="F24" s="125">
        <f>F26+F27+F28</f>
        <v>13330.3</v>
      </c>
      <c r="G24" s="125">
        <f>G26+G27+G28</f>
        <v>13720.5</v>
      </c>
      <c r="H24" s="125">
        <f t="shared" si="1"/>
        <v>390.20000000000073</v>
      </c>
      <c r="I24" s="125">
        <f t="shared" si="0"/>
        <v>3742</v>
      </c>
      <c r="J24" s="125"/>
      <c r="K24" s="179">
        <f>K26+K27+K28</f>
        <v>13720.5</v>
      </c>
      <c r="L24" s="179">
        <f>L26+L27+L28</f>
        <v>13720.5</v>
      </c>
    </row>
    <row r="25" spans="1:12" s="77" customFormat="1">
      <c r="A25" s="158"/>
      <c r="B25" s="156"/>
      <c r="C25" s="153"/>
      <c r="D25" s="81" t="s">
        <v>48</v>
      </c>
      <c r="E25" s="208"/>
      <c r="F25" s="91"/>
      <c r="G25" s="91"/>
      <c r="H25" s="91">
        <f t="shared" si="1"/>
        <v>0</v>
      </c>
      <c r="I25" s="91">
        <f t="shared" si="0"/>
        <v>0</v>
      </c>
      <c r="J25" s="91"/>
      <c r="K25" s="91"/>
      <c r="L25" s="91"/>
    </row>
    <row r="26" spans="1:12" s="77" customFormat="1">
      <c r="A26" s="158"/>
      <c r="B26" s="156"/>
      <c r="C26" s="153"/>
      <c r="D26" s="81" t="s">
        <v>16</v>
      </c>
      <c r="E26" s="208">
        <v>4617.8</v>
      </c>
      <c r="F26" s="91">
        <v>7142.3</v>
      </c>
      <c r="G26" s="91">
        <v>7532.5</v>
      </c>
      <c r="H26" s="91">
        <f t="shared" si="1"/>
        <v>390.19999999999982</v>
      </c>
      <c r="I26" s="91">
        <f t="shared" si="0"/>
        <v>2914.7</v>
      </c>
      <c r="J26" s="91"/>
      <c r="K26" s="91">
        <v>7532.5</v>
      </c>
      <c r="L26" s="91">
        <v>7532.5</v>
      </c>
    </row>
    <row r="27" spans="1:12" s="77" customFormat="1">
      <c r="A27" s="158"/>
      <c r="B27" s="156"/>
      <c r="C27" s="153"/>
      <c r="D27" s="81" t="s">
        <v>76</v>
      </c>
      <c r="E27" s="208"/>
      <c r="F27" s="91"/>
      <c r="G27" s="91"/>
      <c r="H27" s="91">
        <f t="shared" si="1"/>
        <v>0</v>
      </c>
      <c r="I27" s="91">
        <f t="shared" si="0"/>
        <v>0</v>
      </c>
      <c r="J27" s="91"/>
      <c r="K27" s="91"/>
      <c r="L27" s="91"/>
    </row>
    <row r="28" spans="1:12" s="77" customFormat="1">
      <c r="A28" s="158"/>
      <c r="B28" s="156"/>
      <c r="C28" s="153"/>
      <c r="D28" s="81" t="s">
        <v>92</v>
      </c>
      <c r="E28" s="208">
        <v>5360.7</v>
      </c>
      <c r="F28" s="91">
        <v>6188</v>
      </c>
      <c r="G28" s="91">
        <v>6188</v>
      </c>
      <c r="H28" s="91">
        <f t="shared" si="1"/>
        <v>0</v>
      </c>
      <c r="I28" s="91">
        <f t="shared" si="0"/>
        <v>827.30000000000018</v>
      </c>
      <c r="J28" s="91"/>
      <c r="K28" s="91">
        <v>6188</v>
      </c>
      <c r="L28" s="91">
        <v>6188</v>
      </c>
    </row>
    <row r="29" spans="1:12" s="77" customFormat="1" ht="14.25">
      <c r="A29" s="158"/>
      <c r="B29" s="156"/>
      <c r="C29" s="154">
        <v>4213</v>
      </c>
      <c r="D29" s="124" t="s">
        <v>17</v>
      </c>
      <c r="E29" s="208">
        <f>E31+E32</f>
        <v>176.2</v>
      </c>
      <c r="F29" s="125">
        <f>F31+F32</f>
        <v>225.9</v>
      </c>
      <c r="G29" s="125">
        <f>G31+G32</f>
        <v>225.9</v>
      </c>
      <c r="H29" s="125">
        <f t="shared" si="1"/>
        <v>0</v>
      </c>
      <c r="I29" s="125">
        <f t="shared" si="0"/>
        <v>49.700000000000017</v>
      </c>
      <c r="J29" s="125"/>
      <c r="K29" s="179">
        <f>K31+K32</f>
        <v>225.9</v>
      </c>
      <c r="L29" s="179">
        <f>L31+L32</f>
        <v>225.9</v>
      </c>
    </row>
    <row r="30" spans="1:12" s="77" customFormat="1">
      <c r="A30" s="158"/>
      <c r="B30" s="156"/>
      <c r="C30" s="153"/>
      <c r="D30" s="81" t="s">
        <v>48</v>
      </c>
      <c r="E30" s="208"/>
      <c r="F30" s="91"/>
      <c r="G30" s="91"/>
      <c r="H30" s="91">
        <f t="shared" si="1"/>
        <v>0</v>
      </c>
      <c r="I30" s="91">
        <f t="shared" si="0"/>
        <v>0</v>
      </c>
      <c r="J30" s="91"/>
      <c r="K30" s="91"/>
      <c r="L30" s="91"/>
    </row>
    <row r="31" spans="1:12" s="77" customFormat="1" ht="27">
      <c r="A31" s="158"/>
      <c r="B31" s="156"/>
      <c r="C31" s="153"/>
      <c r="D31" s="87" t="s">
        <v>18</v>
      </c>
      <c r="E31" s="208">
        <v>176.2</v>
      </c>
      <c r="F31" s="91">
        <v>185.9</v>
      </c>
      <c r="G31" s="91">
        <v>185.9</v>
      </c>
      <c r="H31" s="91">
        <f t="shared" si="1"/>
        <v>0</v>
      </c>
      <c r="I31" s="91">
        <f t="shared" si="0"/>
        <v>9.7000000000000171</v>
      </c>
      <c r="J31" s="201"/>
      <c r="K31" s="91">
        <v>185.9</v>
      </c>
      <c r="L31" s="91">
        <v>185.9</v>
      </c>
    </row>
    <row r="32" spans="1:12" s="77" customFormat="1" ht="27">
      <c r="A32" s="158"/>
      <c r="B32" s="156"/>
      <c r="C32" s="153"/>
      <c r="D32" s="87" t="s">
        <v>70</v>
      </c>
      <c r="E32" s="208"/>
      <c r="F32" s="91">
        <v>40</v>
      </c>
      <c r="G32" s="91">
        <v>40</v>
      </c>
      <c r="H32" s="91">
        <f t="shared" si="1"/>
        <v>0</v>
      </c>
      <c r="I32" s="91">
        <f t="shared" si="0"/>
        <v>40</v>
      </c>
      <c r="J32" s="91"/>
      <c r="K32" s="91">
        <v>40</v>
      </c>
      <c r="L32" s="91">
        <v>40</v>
      </c>
    </row>
    <row r="33" spans="1:12" s="77" customFormat="1" ht="14.25">
      <c r="A33" s="158"/>
      <c r="B33" s="156"/>
      <c r="C33" s="153">
        <v>4214</v>
      </c>
      <c r="D33" s="86" t="s">
        <v>19</v>
      </c>
      <c r="E33" s="208">
        <v>3675.6</v>
      </c>
      <c r="F33" s="91">
        <v>5665.4</v>
      </c>
      <c r="G33" s="91">
        <v>5873.4</v>
      </c>
      <c r="H33" s="91">
        <f t="shared" si="1"/>
        <v>208</v>
      </c>
      <c r="I33" s="91">
        <f t="shared" si="0"/>
        <v>2197.7999999999997</v>
      </c>
      <c r="J33" s="91"/>
      <c r="K33" s="91">
        <v>5873.4</v>
      </c>
      <c r="L33" s="91">
        <v>5873.4</v>
      </c>
    </row>
    <row r="34" spans="1:12" s="74" customFormat="1" ht="23.25" customHeight="1">
      <c r="A34" s="158"/>
      <c r="B34" s="156"/>
      <c r="C34" s="153">
        <v>4215</v>
      </c>
      <c r="D34" s="86" t="s">
        <v>20</v>
      </c>
      <c r="E34" s="208">
        <v>171</v>
      </c>
      <c r="F34" s="91">
        <v>160</v>
      </c>
      <c r="G34" s="91">
        <v>160</v>
      </c>
      <c r="H34" s="91">
        <f t="shared" si="1"/>
        <v>0</v>
      </c>
      <c r="I34" s="91">
        <f t="shared" si="0"/>
        <v>-11</v>
      </c>
      <c r="J34" s="91"/>
      <c r="K34" s="91">
        <v>160</v>
      </c>
      <c r="L34" s="91">
        <v>160</v>
      </c>
    </row>
    <row r="35" spans="1:12" s="43" customFormat="1" ht="14.25">
      <c r="A35" s="158"/>
      <c r="B35" s="156"/>
      <c r="C35" s="153">
        <v>4216</v>
      </c>
      <c r="D35" s="86" t="s">
        <v>21</v>
      </c>
      <c r="E35" s="208"/>
      <c r="F35" s="91"/>
      <c r="G35" s="91"/>
      <c r="H35" s="91">
        <f t="shared" si="1"/>
        <v>0</v>
      </c>
      <c r="I35" s="91">
        <f t="shared" si="0"/>
        <v>0</v>
      </c>
      <c r="J35" s="91"/>
      <c r="K35" s="91"/>
      <c r="L35" s="91"/>
    </row>
    <row r="36" spans="1:12" s="43" customFormat="1" ht="14.25">
      <c r="A36" s="158"/>
      <c r="B36" s="156"/>
      <c r="C36" s="153">
        <v>4217</v>
      </c>
      <c r="D36" s="86" t="s">
        <v>22</v>
      </c>
      <c r="E36" s="208"/>
      <c r="F36" s="91"/>
      <c r="G36" s="91"/>
      <c r="H36" s="91">
        <f t="shared" si="1"/>
        <v>0</v>
      </c>
      <c r="I36" s="91">
        <f t="shared" si="0"/>
        <v>0</v>
      </c>
      <c r="J36" s="91"/>
      <c r="K36" s="91"/>
      <c r="L36" s="91"/>
    </row>
    <row r="37" spans="1:12" s="43" customFormat="1" ht="14.25">
      <c r="A37" s="158"/>
      <c r="B37" s="156"/>
      <c r="C37" s="154"/>
      <c r="D37" s="124" t="s">
        <v>97</v>
      </c>
      <c r="E37" s="208">
        <f>E39+E40</f>
        <v>5832.7</v>
      </c>
      <c r="F37" s="125">
        <f>F39+F40</f>
        <v>9293.7999999999993</v>
      </c>
      <c r="G37" s="125">
        <f>G39+G40</f>
        <v>9293.7999999999993</v>
      </c>
      <c r="H37" s="125">
        <f t="shared" si="1"/>
        <v>0</v>
      </c>
      <c r="I37" s="125">
        <f t="shared" si="0"/>
        <v>3461.0999999999995</v>
      </c>
      <c r="J37" s="125"/>
      <c r="K37" s="179">
        <f>K39+K40</f>
        <v>9293.7999999999993</v>
      </c>
      <c r="L37" s="179">
        <f>L39+L40</f>
        <v>9293.7999999999993</v>
      </c>
    </row>
    <row r="38" spans="1:12" s="43" customFormat="1">
      <c r="A38" s="158"/>
      <c r="B38" s="156"/>
      <c r="C38" s="153"/>
      <c r="D38" s="81" t="s">
        <v>48</v>
      </c>
      <c r="E38" s="208"/>
      <c r="F38" s="42"/>
      <c r="G38" s="42"/>
      <c r="H38" s="42">
        <f t="shared" si="1"/>
        <v>0</v>
      </c>
      <c r="I38" s="42">
        <f t="shared" si="0"/>
        <v>0</v>
      </c>
      <c r="J38" s="42"/>
      <c r="K38" s="42"/>
      <c r="L38" s="42"/>
    </row>
    <row r="39" spans="1:12" s="43" customFormat="1">
      <c r="A39" s="158"/>
      <c r="B39" s="156"/>
      <c r="C39" s="153">
        <v>4221</v>
      </c>
      <c r="D39" s="81" t="s">
        <v>23</v>
      </c>
      <c r="E39" s="208">
        <v>5832.7</v>
      </c>
      <c r="F39" s="42">
        <v>9293.7999999999993</v>
      </c>
      <c r="G39" s="42">
        <v>9293.7999999999993</v>
      </c>
      <c r="H39" s="42">
        <f t="shared" si="1"/>
        <v>0</v>
      </c>
      <c r="I39" s="42">
        <f t="shared" si="0"/>
        <v>3461.0999999999995</v>
      </c>
      <c r="J39" s="42"/>
      <c r="K39" s="42">
        <v>9293.7999999999993</v>
      </c>
      <c r="L39" s="42">
        <v>9293.7999999999993</v>
      </c>
    </row>
    <row r="40" spans="1:12" s="43" customFormat="1">
      <c r="A40" s="158"/>
      <c r="B40" s="156"/>
      <c r="C40" s="153">
        <v>4222</v>
      </c>
      <c r="D40" s="81" t="s">
        <v>24</v>
      </c>
      <c r="E40" s="208"/>
      <c r="F40" s="42"/>
      <c r="G40" s="42"/>
      <c r="H40" s="42">
        <f t="shared" si="1"/>
        <v>0</v>
      </c>
      <c r="I40" s="42">
        <f t="shared" si="0"/>
        <v>0</v>
      </c>
      <c r="J40" s="42"/>
      <c r="K40" s="42"/>
      <c r="L40" s="42"/>
    </row>
    <row r="41" spans="1:12" s="77" customFormat="1" ht="19.5" customHeight="1">
      <c r="A41" s="158"/>
      <c r="B41" s="156"/>
      <c r="C41" s="153">
        <v>4231</v>
      </c>
      <c r="D41" s="82" t="s">
        <v>25</v>
      </c>
      <c r="E41" s="208"/>
      <c r="F41" s="42"/>
      <c r="G41" s="42"/>
      <c r="H41" s="42">
        <f t="shared" si="1"/>
        <v>0</v>
      </c>
      <c r="I41" s="42">
        <f t="shared" si="0"/>
        <v>0</v>
      </c>
      <c r="J41" s="42"/>
      <c r="K41" s="42"/>
      <c r="L41" s="42"/>
    </row>
    <row r="42" spans="1:12" s="77" customFormat="1" ht="132">
      <c r="A42" s="158"/>
      <c r="B42" s="156"/>
      <c r="C42" s="153">
        <v>4232</v>
      </c>
      <c r="D42" s="210" t="s">
        <v>26</v>
      </c>
      <c r="E42" s="208">
        <v>1651</v>
      </c>
      <c r="F42" s="208">
        <v>1802</v>
      </c>
      <c r="G42" s="208">
        <v>3102</v>
      </c>
      <c r="H42" s="208">
        <f t="shared" si="1"/>
        <v>1300</v>
      </c>
      <c r="I42" s="208">
        <f t="shared" ref="I42:I75" si="2">G42-E42</f>
        <v>1451</v>
      </c>
      <c r="J42" s="284" t="s">
        <v>179</v>
      </c>
      <c r="K42" s="208">
        <v>3102</v>
      </c>
      <c r="L42" s="208">
        <v>3102</v>
      </c>
    </row>
    <row r="43" spans="1:12" s="77" customFormat="1" ht="28.5">
      <c r="A43" s="158"/>
      <c r="B43" s="156"/>
      <c r="C43" s="153">
        <v>4233</v>
      </c>
      <c r="D43" s="82" t="s">
        <v>86</v>
      </c>
      <c r="E43" s="208">
        <v>274</v>
      </c>
      <c r="F43" s="42">
        <v>156</v>
      </c>
      <c r="G43" s="42">
        <v>252</v>
      </c>
      <c r="H43" s="42">
        <f t="shared" si="1"/>
        <v>96</v>
      </c>
      <c r="I43" s="42">
        <f t="shared" si="2"/>
        <v>-22</v>
      </c>
      <c r="J43" s="136"/>
      <c r="K43" s="42">
        <v>252</v>
      </c>
      <c r="L43" s="42">
        <v>252</v>
      </c>
    </row>
    <row r="44" spans="1:12" s="77" customFormat="1" ht="18.75" customHeight="1">
      <c r="A44" s="158"/>
      <c r="B44" s="156"/>
      <c r="C44" s="153">
        <v>4234</v>
      </c>
      <c r="D44" s="82" t="s">
        <v>27</v>
      </c>
      <c r="E44" s="208">
        <v>50</v>
      </c>
      <c r="F44" s="91">
        <v>200</v>
      </c>
      <c r="G44" s="91">
        <v>200</v>
      </c>
      <c r="H44" s="91">
        <f t="shared" si="1"/>
        <v>0</v>
      </c>
      <c r="I44" s="91">
        <f t="shared" si="2"/>
        <v>150</v>
      </c>
      <c r="J44" s="91"/>
      <c r="K44" s="91">
        <v>200</v>
      </c>
      <c r="L44" s="91">
        <v>200</v>
      </c>
    </row>
    <row r="45" spans="1:12" s="74" customFormat="1" ht="18.75" customHeight="1">
      <c r="A45" s="158"/>
      <c r="B45" s="156"/>
      <c r="C45" s="153">
        <v>4235</v>
      </c>
      <c r="D45" s="82" t="s">
        <v>28</v>
      </c>
      <c r="E45" s="208">
        <v>13828.6</v>
      </c>
      <c r="F45" s="91">
        <v>14000</v>
      </c>
      <c r="G45" s="91">
        <v>14000</v>
      </c>
      <c r="H45" s="91">
        <f t="shared" si="1"/>
        <v>0</v>
      </c>
      <c r="I45" s="91">
        <f t="shared" si="2"/>
        <v>171.39999999999964</v>
      </c>
      <c r="J45" s="91"/>
      <c r="K45" s="91">
        <v>14000</v>
      </c>
      <c r="L45" s="91">
        <v>14000</v>
      </c>
    </row>
    <row r="46" spans="1:12" s="77" customFormat="1" ht="28.5">
      <c r="A46" s="158"/>
      <c r="B46" s="156"/>
      <c r="C46" s="153">
        <v>4236</v>
      </c>
      <c r="D46" s="82" t="s">
        <v>29</v>
      </c>
      <c r="E46" s="208"/>
      <c r="F46" s="91"/>
      <c r="G46" s="91"/>
      <c r="H46" s="91">
        <f t="shared" si="1"/>
        <v>0</v>
      </c>
      <c r="I46" s="91">
        <f t="shared" si="2"/>
        <v>0</v>
      </c>
      <c r="J46" s="91"/>
      <c r="K46" s="91"/>
      <c r="L46" s="91"/>
    </row>
    <row r="47" spans="1:12" s="74" customFormat="1" ht="18.75" customHeight="1">
      <c r="A47" s="158"/>
      <c r="B47" s="156"/>
      <c r="C47" s="153">
        <v>4237</v>
      </c>
      <c r="D47" s="82" t="s">
        <v>30</v>
      </c>
      <c r="E47" s="208">
        <v>1116</v>
      </c>
      <c r="F47" s="91">
        <v>300</v>
      </c>
      <c r="G47" s="91">
        <v>700</v>
      </c>
      <c r="H47" s="91">
        <f t="shared" si="1"/>
        <v>400</v>
      </c>
      <c r="I47" s="91">
        <f t="shared" si="2"/>
        <v>-416</v>
      </c>
      <c r="J47" s="91"/>
      <c r="K47" s="91">
        <v>700</v>
      </c>
      <c r="L47" s="91">
        <v>700</v>
      </c>
    </row>
    <row r="48" spans="1:12" s="74" customFormat="1" ht="18.75" customHeight="1">
      <c r="A48" s="158"/>
      <c r="B48" s="156"/>
      <c r="C48" s="153">
        <v>4239</v>
      </c>
      <c r="D48" s="80" t="s">
        <v>31</v>
      </c>
      <c r="E48" s="208">
        <v>368</v>
      </c>
      <c r="F48" s="73"/>
      <c r="G48" s="73">
        <v>300</v>
      </c>
      <c r="H48" s="73">
        <f t="shared" si="1"/>
        <v>300</v>
      </c>
      <c r="I48" s="73">
        <f t="shared" si="2"/>
        <v>-68</v>
      </c>
      <c r="J48" s="73"/>
      <c r="K48" s="73">
        <v>300</v>
      </c>
      <c r="L48" s="73">
        <v>300</v>
      </c>
    </row>
    <row r="49" spans="1:12" s="74" customFormat="1" ht="18.75" customHeight="1">
      <c r="A49" s="158"/>
      <c r="B49" s="156"/>
      <c r="C49" s="153">
        <v>4241</v>
      </c>
      <c r="D49" s="82" t="s">
        <v>32</v>
      </c>
      <c r="E49" s="208">
        <v>454</v>
      </c>
      <c r="F49" s="91">
        <v>1200</v>
      </c>
      <c r="G49" s="91">
        <v>1200</v>
      </c>
      <c r="H49" s="91">
        <f t="shared" si="1"/>
        <v>0</v>
      </c>
      <c r="I49" s="91">
        <f t="shared" si="2"/>
        <v>746</v>
      </c>
      <c r="J49" s="91"/>
      <c r="K49" s="91">
        <v>1200</v>
      </c>
      <c r="L49" s="91">
        <v>1200</v>
      </c>
    </row>
    <row r="50" spans="1:12" s="74" customFormat="1" ht="28.5">
      <c r="A50" s="158"/>
      <c r="B50" s="156"/>
      <c r="C50" s="153">
        <v>4251</v>
      </c>
      <c r="D50" s="80" t="s">
        <v>33</v>
      </c>
      <c r="E50" s="208">
        <v>1000</v>
      </c>
      <c r="F50" s="73">
        <v>2805</v>
      </c>
      <c r="G50" s="73">
        <v>2805</v>
      </c>
      <c r="H50" s="73">
        <f t="shared" si="1"/>
        <v>0</v>
      </c>
      <c r="I50" s="73">
        <f t="shared" si="2"/>
        <v>1805</v>
      </c>
      <c r="J50" s="73"/>
      <c r="K50" s="73">
        <v>2805</v>
      </c>
      <c r="L50" s="73">
        <v>2805</v>
      </c>
    </row>
    <row r="51" spans="1:12" s="74" customFormat="1" ht="28.5">
      <c r="A51" s="158"/>
      <c r="B51" s="156"/>
      <c r="C51" s="154">
        <v>4252</v>
      </c>
      <c r="D51" s="124" t="s">
        <v>34</v>
      </c>
      <c r="E51" s="208">
        <f>E53+E54</f>
        <v>986</v>
      </c>
      <c r="F51" s="125">
        <f>F53+F54</f>
        <v>1050</v>
      </c>
      <c r="G51" s="125">
        <f>G53+G54</f>
        <v>1050</v>
      </c>
      <c r="H51" s="125">
        <f t="shared" si="1"/>
        <v>0</v>
      </c>
      <c r="I51" s="125">
        <f t="shared" si="2"/>
        <v>64</v>
      </c>
      <c r="J51" s="125"/>
      <c r="K51" s="179">
        <f>K53+K54</f>
        <v>1050</v>
      </c>
      <c r="L51" s="179">
        <f>L53+L54</f>
        <v>1050</v>
      </c>
    </row>
    <row r="52" spans="1:12" s="74" customFormat="1">
      <c r="A52" s="158"/>
      <c r="B52" s="156"/>
      <c r="C52" s="153"/>
      <c r="D52" s="81" t="s">
        <v>48</v>
      </c>
      <c r="E52" s="208"/>
      <c r="F52" s="73"/>
      <c r="G52" s="73"/>
      <c r="H52" s="73">
        <f t="shared" si="1"/>
        <v>0</v>
      </c>
      <c r="I52" s="73">
        <f t="shared" si="2"/>
        <v>0</v>
      </c>
      <c r="J52" s="73"/>
      <c r="K52" s="73"/>
      <c r="L52" s="73"/>
    </row>
    <row r="53" spans="1:12" s="77" customFormat="1" ht="27">
      <c r="A53" s="158"/>
      <c r="B53" s="156"/>
      <c r="C53" s="153"/>
      <c r="D53" s="88" t="s">
        <v>35</v>
      </c>
      <c r="E53" s="208">
        <v>795</v>
      </c>
      <c r="F53" s="73">
        <v>650</v>
      </c>
      <c r="G53" s="73">
        <v>650</v>
      </c>
      <c r="H53" s="73">
        <f t="shared" si="1"/>
        <v>0</v>
      </c>
      <c r="I53" s="73">
        <f t="shared" si="2"/>
        <v>-145</v>
      </c>
      <c r="J53" s="73"/>
      <c r="K53" s="73">
        <v>650</v>
      </c>
      <c r="L53" s="73">
        <v>650</v>
      </c>
    </row>
    <row r="54" spans="1:12" s="77" customFormat="1" ht="27">
      <c r="A54" s="158"/>
      <c r="B54" s="156"/>
      <c r="C54" s="153"/>
      <c r="D54" s="88" t="s">
        <v>36</v>
      </c>
      <c r="E54" s="208">
        <v>191</v>
      </c>
      <c r="F54" s="73">
        <v>400</v>
      </c>
      <c r="G54" s="73">
        <v>400</v>
      </c>
      <c r="H54" s="73">
        <f t="shared" si="1"/>
        <v>0</v>
      </c>
      <c r="I54" s="73">
        <f t="shared" si="2"/>
        <v>209</v>
      </c>
      <c r="J54" s="73"/>
      <c r="K54" s="73">
        <v>400</v>
      </c>
      <c r="L54" s="73">
        <v>400</v>
      </c>
    </row>
    <row r="55" spans="1:12" s="77" customFormat="1" ht="14.25">
      <c r="A55" s="158"/>
      <c r="B55" s="156"/>
      <c r="C55" s="154">
        <v>4261</v>
      </c>
      <c r="D55" s="124" t="s">
        <v>37</v>
      </c>
      <c r="E55" s="208">
        <f>E57+E58</f>
        <v>1631.3</v>
      </c>
      <c r="F55" s="125">
        <f>F57+F58</f>
        <v>1640</v>
      </c>
      <c r="G55" s="125">
        <f>G57+G58</f>
        <v>1640</v>
      </c>
      <c r="H55" s="125">
        <f t="shared" si="1"/>
        <v>0</v>
      </c>
      <c r="I55" s="125">
        <f t="shared" si="2"/>
        <v>8.7000000000000455</v>
      </c>
      <c r="J55" s="125"/>
      <c r="K55" s="179">
        <f>K57+K58</f>
        <v>1640</v>
      </c>
      <c r="L55" s="179">
        <f>L57+L58</f>
        <v>1640</v>
      </c>
    </row>
    <row r="56" spans="1:12" s="77" customFormat="1">
      <c r="A56" s="158"/>
      <c r="B56" s="156"/>
      <c r="C56" s="153"/>
      <c r="D56" s="81" t="s">
        <v>48</v>
      </c>
      <c r="E56" s="208"/>
      <c r="F56" s="91"/>
      <c r="G56" s="91"/>
      <c r="H56" s="91">
        <f t="shared" si="1"/>
        <v>0</v>
      </c>
      <c r="I56" s="91">
        <f t="shared" si="2"/>
        <v>0</v>
      </c>
      <c r="J56" s="91"/>
      <c r="K56" s="91"/>
      <c r="L56" s="91"/>
    </row>
    <row r="57" spans="1:12" s="77" customFormat="1">
      <c r="A57" s="158"/>
      <c r="B57" s="156"/>
      <c r="C57" s="153"/>
      <c r="D57" s="81" t="s">
        <v>38</v>
      </c>
      <c r="E57" s="208">
        <v>1631.3</v>
      </c>
      <c r="F57" s="91">
        <v>1640</v>
      </c>
      <c r="G57" s="91">
        <v>1640</v>
      </c>
      <c r="H57" s="91">
        <f t="shared" si="1"/>
        <v>0</v>
      </c>
      <c r="I57" s="91">
        <f t="shared" si="2"/>
        <v>8.7000000000000455</v>
      </c>
      <c r="J57" s="91"/>
      <c r="K57" s="91">
        <v>1640</v>
      </c>
      <c r="L57" s="91">
        <v>1640</v>
      </c>
    </row>
    <row r="58" spans="1:12" s="77" customFormat="1">
      <c r="A58" s="158"/>
      <c r="B58" s="156"/>
      <c r="C58" s="153"/>
      <c r="D58" s="81" t="s">
        <v>39</v>
      </c>
      <c r="E58" s="208"/>
      <c r="F58" s="91"/>
      <c r="G58" s="91"/>
      <c r="H58" s="91">
        <f t="shared" si="1"/>
        <v>0</v>
      </c>
      <c r="I58" s="91">
        <f t="shared" si="2"/>
        <v>0</v>
      </c>
      <c r="J58" s="91"/>
      <c r="K58" s="91"/>
      <c r="L58" s="91"/>
    </row>
    <row r="59" spans="1:12" s="77" customFormat="1" ht="14.25">
      <c r="A59" s="158"/>
      <c r="B59" s="156"/>
      <c r="C59" s="153">
        <v>4262</v>
      </c>
      <c r="D59" s="82" t="s">
        <v>80</v>
      </c>
      <c r="E59" s="208"/>
      <c r="F59" s="91"/>
      <c r="G59" s="91"/>
      <c r="H59" s="91">
        <f t="shared" si="1"/>
        <v>0</v>
      </c>
      <c r="I59" s="91">
        <f t="shared" si="2"/>
        <v>0</v>
      </c>
      <c r="J59" s="91"/>
      <c r="K59" s="91"/>
      <c r="L59" s="91"/>
    </row>
    <row r="60" spans="1:12" s="77" customFormat="1" ht="14.25">
      <c r="A60" s="158"/>
      <c r="B60" s="156"/>
      <c r="C60" s="153">
        <v>4264</v>
      </c>
      <c r="D60" s="82" t="s">
        <v>79</v>
      </c>
      <c r="E60" s="208">
        <v>4739.8999999999996</v>
      </c>
      <c r="F60" s="91">
        <v>4107.3</v>
      </c>
      <c r="G60" s="91">
        <v>4107.3</v>
      </c>
      <c r="H60" s="91">
        <f t="shared" si="1"/>
        <v>0</v>
      </c>
      <c r="I60" s="91">
        <f t="shared" si="2"/>
        <v>-632.59999999999945</v>
      </c>
      <c r="J60" s="91"/>
      <c r="K60" s="91">
        <v>4107.3</v>
      </c>
      <c r="L60" s="91">
        <v>4107.3</v>
      </c>
    </row>
    <row r="61" spans="1:12" s="77" customFormat="1" ht="22.5" customHeight="1">
      <c r="A61" s="158"/>
      <c r="B61" s="156"/>
      <c r="C61" s="153">
        <v>4266</v>
      </c>
      <c r="D61" s="82" t="s">
        <v>99</v>
      </c>
      <c r="E61" s="208"/>
      <c r="F61" s="91"/>
      <c r="G61" s="91"/>
      <c r="H61" s="91">
        <f t="shared" si="1"/>
        <v>0</v>
      </c>
      <c r="I61" s="91">
        <f t="shared" si="2"/>
        <v>0</v>
      </c>
      <c r="J61" s="91"/>
      <c r="K61" s="91"/>
      <c r="L61" s="91"/>
    </row>
    <row r="62" spans="1:12" s="77" customFormat="1" ht="14.25">
      <c r="A62" s="158"/>
      <c r="B62" s="156"/>
      <c r="C62" s="153">
        <v>4267</v>
      </c>
      <c r="D62" s="82" t="s">
        <v>81</v>
      </c>
      <c r="E62" s="208">
        <v>452.1</v>
      </c>
      <c r="F62" s="91">
        <v>452.2</v>
      </c>
      <c r="G62" s="91">
        <v>452.2</v>
      </c>
      <c r="H62" s="91">
        <f t="shared" si="1"/>
        <v>0</v>
      </c>
      <c r="I62" s="91">
        <f t="shared" si="2"/>
        <v>9.9999999999965894E-2</v>
      </c>
      <c r="J62" s="91"/>
      <c r="K62" s="91">
        <v>452.2</v>
      </c>
      <c r="L62" s="91">
        <v>452.2</v>
      </c>
    </row>
    <row r="63" spans="1:12" s="77" customFormat="1" ht="14.25">
      <c r="A63" s="158"/>
      <c r="B63" s="156"/>
      <c r="C63" s="153">
        <v>4269</v>
      </c>
      <c r="D63" s="82" t="s">
        <v>40</v>
      </c>
      <c r="E63" s="208"/>
      <c r="F63" s="91"/>
      <c r="G63" s="91"/>
      <c r="H63" s="91">
        <f t="shared" si="1"/>
        <v>0</v>
      </c>
      <c r="I63" s="91">
        <f t="shared" si="2"/>
        <v>0</v>
      </c>
      <c r="J63" s="91"/>
      <c r="K63" s="91"/>
      <c r="L63" s="91"/>
    </row>
    <row r="64" spans="1:12" s="77" customFormat="1" ht="28.5">
      <c r="A64" s="158"/>
      <c r="B64" s="156"/>
      <c r="C64" s="153">
        <v>4511</v>
      </c>
      <c r="D64" s="80" t="s">
        <v>41</v>
      </c>
      <c r="E64" s="208"/>
      <c r="F64" s="91"/>
      <c r="G64" s="91"/>
      <c r="H64" s="91">
        <f t="shared" si="1"/>
        <v>0</v>
      </c>
      <c r="I64" s="91">
        <f t="shared" si="2"/>
        <v>0</v>
      </c>
      <c r="J64" s="91"/>
      <c r="K64" s="91"/>
      <c r="L64" s="91"/>
    </row>
    <row r="65" spans="1:12" s="79" customFormat="1" ht="28.5">
      <c r="A65" s="158"/>
      <c r="B65" s="156"/>
      <c r="C65" s="153">
        <v>4621</v>
      </c>
      <c r="D65" s="80" t="s">
        <v>42</v>
      </c>
      <c r="E65" s="208"/>
      <c r="F65" s="91"/>
      <c r="G65" s="91"/>
      <c r="H65" s="91">
        <f t="shared" si="1"/>
        <v>0</v>
      </c>
      <c r="I65" s="91">
        <f t="shared" si="2"/>
        <v>0</v>
      </c>
      <c r="J65" s="137"/>
      <c r="K65" s="91"/>
      <c r="L65" s="91"/>
    </row>
    <row r="66" spans="1:12" s="79" customFormat="1" ht="28.5">
      <c r="A66" s="158"/>
      <c r="B66" s="156"/>
      <c r="C66" s="153">
        <v>4631</v>
      </c>
      <c r="D66" s="80" t="s">
        <v>85</v>
      </c>
      <c r="E66" s="208"/>
      <c r="F66" s="91"/>
      <c r="G66" s="91"/>
      <c r="H66" s="91">
        <f t="shared" si="1"/>
        <v>0</v>
      </c>
      <c r="I66" s="91">
        <f t="shared" si="2"/>
        <v>0</v>
      </c>
      <c r="J66" s="137"/>
      <c r="K66" s="91"/>
      <c r="L66" s="91"/>
    </row>
    <row r="67" spans="1:12" s="79" customFormat="1" ht="21.75" customHeight="1">
      <c r="A67" s="158"/>
      <c r="B67" s="156"/>
      <c r="C67" s="153">
        <v>4632</v>
      </c>
      <c r="D67" s="80" t="s">
        <v>74</v>
      </c>
      <c r="E67" s="208"/>
      <c r="F67" s="91"/>
      <c r="G67" s="91"/>
      <c r="H67" s="91">
        <f t="shared" si="1"/>
        <v>0</v>
      </c>
      <c r="I67" s="91">
        <f t="shared" si="2"/>
        <v>0</v>
      </c>
      <c r="J67" s="91"/>
      <c r="K67" s="91"/>
      <c r="L67" s="91"/>
    </row>
    <row r="68" spans="1:12" s="79" customFormat="1" ht="42" customHeight="1">
      <c r="A68" s="158"/>
      <c r="B68" s="156"/>
      <c r="C68" s="153" t="s">
        <v>117</v>
      </c>
      <c r="D68" s="80" t="s">
        <v>118</v>
      </c>
      <c r="E68" s="208"/>
      <c r="F68" s="91"/>
      <c r="G68" s="91"/>
      <c r="H68" s="91"/>
      <c r="I68" s="91"/>
      <c r="J68" s="91"/>
      <c r="K68" s="91"/>
      <c r="L68" s="91"/>
    </row>
    <row r="69" spans="1:12" s="79" customFormat="1" ht="48.75" customHeight="1">
      <c r="A69" s="158"/>
      <c r="B69" s="156"/>
      <c r="C69" s="153">
        <v>4638</v>
      </c>
      <c r="D69" s="80" t="s">
        <v>120</v>
      </c>
      <c r="E69" s="208"/>
      <c r="F69" s="91"/>
      <c r="G69" s="91"/>
      <c r="H69" s="91">
        <f t="shared" si="1"/>
        <v>0</v>
      </c>
      <c r="I69" s="91">
        <f t="shared" si="2"/>
        <v>0</v>
      </c>
      <c r="J69" s="91"/>
      <c r="K69" s="91"/>
      <c r="L69" s="91"/>
    </row>
    <row r="70" spans="1:12" s="79" customFormat="1" ht="23.25" customHeight="1">
      <c r="A70" s="158"/>
      <c r="B70" s="156"/>
      <c r="C70" s="153" t="s">
        <v>87</v>
      </c>
      <c r="D70" s="80" t="s">
        <v>88</v>
      </c>
      <c r="E70" s="208"/>
      <c r="F70" s="91"/>
      <c r="G70" s="91"/>
      <c r="H70" s="91">
        <f t="shared" si="1"/>
        <v>0</v>
      </c>
      <c r="I70" s="91">
        <f t="shared" si="2"/>
        <v>0</v>
      </c>
      <c r="J70" s="91"/>
      <c r="K70" s="91"/>
      <c r="L70" s="91"/>
    </row>
    <row r="71" spans="1:12" s="79" customFormat="1" ht="42.75">
      <c r="A71" s="158"/>
      <c r="B71" s="156"/>
      <c r="C71" s="153" t="s">
        <v>125</v>
      </c>
      <c r="D71" s="80" t="s">
        <v>126</v>
      </c>
      <c r="E71" s="208"/>
      <c r="F71" s="91"/>
      <c r="G71" s="91"/>
      <c r="H71" s="91">
        <f>+G71-F71</f>
        <v>0</v>
      </c>
      <c r="I71" s="91">
        <f>G71-E71</f>
        <v>0</v>
      </c>
      <c r="J71" s="91"/>
      <c r="K71" s="91"/>
      <c r="L71" s="91"/>
    </row>
    <row r="72" spans="1:12" s="79" customFormat="1" ht="21" customHeight="1">
      <c r="A72" s="158"/>
      <c r="B72" s="156"/>
      <c r="C72" s="153">
        <v>4729</v>
      </c>
      <c r="D72" s="82" t="s">
        <v>43</v>
      </c>
      <c r="E72" s="171">
        <v>30000</v>
      </c>
      <c r="F72" s="95">
        <v>30000</v>
      </c>
      <c r="G72" s="91">
        <v>30000</v>
      </c>
      <c r="H72" s="91">
        <f t="shared" si="1"/>
        <v>0</v>
      </c>
      <c r="I72" s="91">
        <f t="shared" si="2"/>
        <v>0</v>
      </c>
      <c r="J72" s="95"/>
      <c r="K72" s="91">
        <v>30000</v>
      </c>
      <c r="L72" s="91">
        <v>30000</v>
      </c>
    </row>
    <row r="73" spans="1:12" s="79" customFormat="1" ht="22.5" customHeight="1">
      <c r="A73" s="158"/>
      <c r="B73" s="156"/>
      <c r="C73" s="153">
        <v>4822</v>
      </c>
      <c r="D73" s="82" t="s">
        <v>44</v>
      </c>
      <c r="E73" s="171"/>
      <c r="F73" s="95"/>
      <c r="G73" s="91"/>
      <c r="H73" s="91">
        <f t="shared" si="1"/>
        <v>0</v>
      </c>
      <c r="I73" s="91">
        <f t="shared" si="2"/>
        <v>0</v>
      </c>
      <c r="J73" s="95"/>
      <c r="K73" s="91"/>
      <c r="L73" s="91"/>
    </row>
    <row r="74" spans="1:12" s="79" customFormat="1" ht="19.5" customHeight="1">
      <c r="A74" s="158"/>
      <c r="B74" s="156"/>
      <c r="C74" s="154">
        <v>4823</v>
      </c>
      <c r="D74" s="124" t="s">
        <v>45</v>
      </c>
      <c r="E74" s="208">
        <f>E76+E77+E78</f>
        <v>309.2</v>
      </c>
      <c r="F74" s="125">
        <f>F76+F77+F78</f>
        <v>402.7</v>
      </c>
      <c r="G74" s="125">
        <f>G76+G77+G78</f>
        <v>403.7</v>
      </c>
      <c r="H74" s="125">
        <f t="shared" si="1"/>
        <v>1</v>
      </c>
      <c r="I74" s="125">
        <f t="shared" si="2"/>
        <v>94.5</v>
      </c>
      <c r="J74" s="125"/>
      <c r="K74" s="179">
        <f>K76+K77+K78</f>
        <v>403.7</v>
      </c>
      <c r="L74" s="179">
        <f>L76+L77+L78</f>
        <v>403.7</v>
      </c>
    </row>
    <row r="75" spans="1:12" s="79" customFormat="1" ht="14.25">
      <c r="A75" s="158"/>
      <c r="B75" s="156"/>
      <c r="C75" s="153"/>
      <c r="D75" s="81" t="s">
        <v>48</v>
      </c>
      <c r="E75" s="171"/>
      <c r="F75" s="95"/>
      <c r="G75" s="91"/>
      <c r="H75" s="91">
        <f t="shared" si="1"/>
        <v>0</v>
      </c>
      <c r="I75" s="91">
        <f t="shared" si="2"/>
        <v>0</v>
      </c>
      <c r="J75" s="95"/>
      <c r="K75" s="91"/>
      <c r="L75" s="91"/>
    </row>
    <row r="76" spans="1:12" s="77" customFormat="1" ht="27">
      <c r="A76" s="158"/>
      <c r="B76" s="156"/>
      <c r="C76" s="153"/>
      <c r="D76" s="81" t="s">
        <v>73</v>
      </c>
      <c r="E76" s="171">
        <v>57.3</v>
      </c>
      <c r="F76" s="171">
        <v>65</v>
      </c>
      <c r="G76" s="171">
        <v>65</v>
      </c>
      <c r="H76" s="91">
        <f t="shared" ref="H76:H91" si="3">+G76-F76</f>
        <v>0</v>
      </c>
      <c r="I76" s="91">
        <f t="shared" ref="I76:I83" si="4">G76-E76</f>
        <v>7.7000000000000028</v>
      </c>
      <c r="J76" s="95"/>
      <c r="K76" s="171">
        <v>65</v>
      </c>
      <c r="L76" s="171">
        <v>65</v>
      </c>
    </row>
    <row r="77" spans="1:12" ht="27.95" customHeight="1">
      <c r="A77" s="158"/>
      <c r="B77" s="156"/>
      <c r="C77" s="153"/>
      <c r="D77" s="81" t="s">
        <v>71</v>
      </c>
      <c r="E77" s="171">
        <v>180.9</v>
      </c>
      <c r="F77" s="95">
        <v>181</v>
      </c>
      <c r="G77" s="95">
        <v>181</v>
      </c>
      <c r="H77" s="91">
        <f t="shared" si="3"/>
        <v>0</v>
      </c>
      <c r="I77" s="91">
        <f t="shared" si="4"/>
        <v>9.9999999999994316E-2</v>
      </c>
      <c r="J77" s="95"/>
      <c r="K77" s="95">
        <v>181</v>
      </c>
      <c r="L77" s="95">
        <v>181</v>
      </c>
    </row>
    <row r="78" spans="1:12" ht="14.25">
      <c r="A78" s="158"/>
      <c r="B78" s="156"/>
      <c r="C78" s="153"/>
      <c r="D78" s="81" t="s">
        <v>72</v>
      </c>
      <c r="E78" s="171">
        <v>71</v>
      </c>
      <c r="F78" s="95">
        <v>156.69999999999999</v>
      </c>
      <c r="G78" s="95">
        <v>157.69999999999999</v>
      </c>
      <c r="H78" s="91">
        <f t="shared" si="3"/>
        <v>1</v>
      </c>
      <c r="I78" s="91">
        <f t="shared" si="4"/>
        <v>86.699999999999989</v>
      </c>
      <c r="J78" s="95"/>
      <c r="K78" s="95">
        <v>157.69999999999999</v>
      </c>
      <c r="L78" s="95">
        <v>157.69999999999999</v>
      </c>
    </row>
    <row r="79" spans="1:12" ht="31.5" customHeight="1">
      <c r="A79" s="158"/>
      <c r="B79" s="156"/>
      <c r="C79" s="153" t="s">
        <v>98</v>
      </c>
      <c r="D79" s="82" t="s">
        <v>110</v>
      </c>
      <c r="E79" s="171"/>
      <c r="F79" s="95"/>
      <c r="G79" s="91"/>
      <c r="H79" s="91">
        <f t="shared" si="3"/>
        <v>0</v>
      </c>
      <c r="I79" s="91">
        <f t="shared" si="4"/>
        <v>0</v>
      </c>
      <c r="J79" s="95"/>
      <c r="K79" s="91"/>
      <c r="L79" s="91"/>
    </row>
    <row r="80" spans="1:12" ht="31.5" customHeight="1">
      <c r="A80" s="158"/>
      <c r="B80" s="156"/>
      <c r="C80" s="153">
        <v>4831</v>
      </c>
      <c r="D80" s="80" t="s">
        <v>127</v>
      </c>
      <c r="E80" s="171"/>
      <c r="F80" s="95"/>
      <c r="G80" s="91"/>
      <c r="H80" s="91">
        <f>+G80-F80</f>
        <v>0</v>
      </c>
      <c r="I80" s="91">
        <f>G80-E80</f>
        <v>0</v>
      </c>
      <c r="J80" s="95"/>
      <c r="K80" s="91"/>
      <c r="L80" s="91"/>
    </row>
    <row r="81" spans="1:12" ht="43.5" customHeight="1">
      <c r="A81" s="158"/>
      <c r="B81" s="156"/>
      <c r="C81" s="153">
        <v>4851</v>
      </c>
      <c r="D81" s="80" t="s">
        <v>128</v>
      </c>
      <c r="E81" s="171"/>
      <c r="F81" s="95"/>
      <c r="G81" s="91"/>
      <c r="H81" s="91">
        <f>+G81-F81</f>
        <v>0</v>
      </c>
      <c r="I81" s="91">
        <f>G81-E81</f>
        <v>0</v>
      </c>
      <c r="J81" s="95"/>
      <c r="K81" s="91"/>
      <c r="L81" s="91"/>
    </row>
    <row r="82" spans="1:12" s="92" customFormat="1" ht="19.5" customHeight="1">
      <c r="A82" s="158"/>
      <c r="B82" s="156"/>
      <c r="C82" s="153">
        <v>4861</v>
      </c>
      <c r="D82" s="82" t="s">
        <v>46</v>
      </c>
      <c r="E82" s="171"/>
      <c r="F82" s="95"/>
      <c r="G82" s="91"/>
      <c r="H82" s="91">
        <f t="shared" si="3"/>
        <v>0</v>
      </c>
      <c r="I82" s="91">
        <f t="shared" si="4"/>
        <v>0</v>
      </c>
      <c r="J82" s="95"/>
      <c r="K82" s="91"/>
      <c r="L82" s="91"/>
    </row>
    <row r="83" spans="1:12" ht="19.5" customHeight="1">
      <c r="A83" s="159"/>
      <c r="B83" s="157"/>
      <c r="C83" s="153">
        <v>4891</v>
      </c>
      <c r="D83" s="82" t="s">
        <v>47</v>
      </c>
      <c r="E83" s="208"/>
      <c r="F83" s="91"/>
      <c r="G83" s="91"/>
      <c r="H83" s="91">
        <f t="shared" si="3"/>
        <v>0</v>
      </c>
      <c r="I83" s="91">
        <f t="shared" si="4"/>
        <v>0</v>
      </c>
      <c r="J83" s="91"/>
      <c r="K83" s="91"/>
      <c r="L83" s="91"/>
    </row>
    <row r="84" spans="1:12" ht="9.9499999999999993" customHeight="1">
      <c r="D84" s="123"/>
      <c r="E84" s="211"/>
      <c r="F84" s="138"/>
      <c r="G84" s="138"/>
      <c r="H84" s="138"/>
      <c r="I84" s="138"/>
      <c r="J84" s="138"/>
      <c r="K84" s="138"/>
      <c r="L84" s="138"/>
    </row>
    <row r="85" spans="1:12" s="19" customFormat="1" ht="28.5">
      <c r="A85" s="307" t="s">
        <v>103</v>
      </c>
      <c r="B85" s="307"/>
      <c r="C85" s="93"/>
      <c r="D85" s="23" t="s">
        <v>49</v>
      </c>
      <c r="E85" s="209">
        <f>SUM(E87:E91)</f>
        <v>1466.1</v>
      </c>
      <c r="F85" s="18">
        <f>SUM(F87:F91)</f>
        <v>3000</v>
      </c>
      <c r="G85" s="18">
        <f>SUM(G87:G91)</f>
        <v>3000</v>
      </c>
      <c r="H85" s="18">
        <f>+G85-F85</f>
        <v>0</v>
      </c>
      <c r="I85" s="18">
        <f>G85-E85</f>
        <v>1533.9</v>
      </c>
      <c r="J85" s="18"/>
      <c r="K85" s="18">
        <f>SUM(K87:K91)</f>
        <v>3000</v>
      </c>
      <c r="L85" s="18">
        <f>SUM(L87:L91)</f>
        <v>3000</v>
      </c>
    </row>
    <row r="86" spans="1:12" s="13" customFormat="1" ht="23.25" customHeight="1">
      <c r="A86" s="144" t="s">
        <v>104</v>
      </c>
      <c r="B86" s="144" t="s">
        <v>105</v>
      </c>
      <c r="C86" s="94"/>
      <c r="D86" s="10" t="s">
        <v>48</v>
      </c>
      <c r="E86" s="212"/>
      <c r="F86" s="11"/>
      <c r="G86" s="11"/>
      <c r="H86" s="11"/>
      <c r="I86" s="11"/>
      <c r="J86" s="11"/>
      <c r="K86" s="11"/>
      <c r="L86" s="11"/>
    </row>
    <row r="87" spans="1:12" s="22" customFormat="1" ht="15.75" customHeight="1">
      <c r="A87" s="160"/>
      <c r="B87" s="160"/>
      <c r="C87" s="70">
        <v>5121</v>
      </c>
      <c r="D87" s="14" t="s">
        <v>50</v>
      </c>
      <c r="E87" s="209"/>
      <c r="F87" s="24"/>
      <c r="G87" s="67"/>
      <c r="H87" s="67">
        <f t="shared" si="3"/>
        <v>0</v>
      </c>
      <c r="I87" s="67">
        <f>G87-E87</f>
        <v>0</v>
      </c>
      <c r="J87" s="24"/>
      <c r="K87" s="67"/>
      <c r="L87" s="67"/>
    </row>
    <row r="88" spans="1:12" s="22" customFormat="1" ht="15.75" customHeight="1">
      <c r="A88" s="158"/>
      <c r="B88" s="158"/>
      <c r="C88" s="70">
        <v>5122</v>
      </c>
      <c r="D88" s="14" t="s">
        <v>51</v>
      </c>
      <c r="E88" s="209">
        <v>1466.1</v>
      </c>
      <c r="F88" s="24">
        <v>3000</v>
      </c>
      <c r="G88" s="67">
        <v>3000</v>
      </c>
      <c r="H88" s="67">
        <f t="shared" si="3"/>
        <v>0</v>
      </c>
      <c r="I88" s="67">
        <f>G88-E88</f>
        <v>1533.9</v>
      </c>
      <c r="J88" s="24"/>
      <c r="K88" s="67">
        <v>3000</v>
      </c>
      <c r="L88" s="67">
        <v>3000</v>
      </c>
    </row>
    <row r="89" spans="1:12" s="22" customFormat="1" ht="14.25">
      <c r="A89" s="158"/>
      <c r="B89" s="158"/>
      <c r="C89" s="70">
        <v>5129</v>
      </c>
      <c r="D89" s="14" t="s">
        <v>52</v>
      </c>
      <c r="E89" s="209"/>
      <c r="F89" s="24"/>
      <c r="G89" s="67"/>
      <c r="H89" s="67">
        <f t="shared" si="3"/>
        <v>0</v>
      </c>
      <c r="I89" s="67">
        <f>G89-E89</f>
        <v>0</v>
      </c>
      <c r="J89" s="24"/>
      <c r="K89" s="67"/>
      <c r="L89" s="67"/>
    </row>
    <row r="90" spans="1:12" s="22" customFormat="1" ht="14.25">
      <c r="A90" s="158"/>
      <c r="B90" s="158"/>
      <c r="C90" s="70">
        <v>5131</v>
      </c>
      <c r="D90" s="14" t="s">
        <v>119</v>
      </c>
      <c r="E90" s="209"/>
      <c r="F90" s="24"/>
      <c r="G90" s="67"/>
      <c r="H90" s="67">
        <f>+G90-F90</f>
        <v>0</v>
      </c>
      <c r="I90" s="67">
        <f>G90-E90</f>
        <v>0</v>
      </c>
      <c r="J90" s="24"/>
      <c r="K90" s="67"/>
      <c r="L90" s="67"/>
    </row>
    <row r="91" spans="1:12" s="22" customFormat="1" ht="15.75" customHeight="1">
      <c r="A91" s="159"/>
      <c r="B91" s="159"/>
      <c r="C91" s="70">
        <v>5132</v>
      </c>
      <c r="D91" s="14" t="s">
        <v>53</v>
      </c>
      <c r="E91" s="209"/>
      <c r="F91" s="24"/>
      <c r="G91" s="67"/>
      <c r="H91" s="67">
        <f t="shared" si="3"/>
        <v>0</v>
      </c>
      <c r="I91" s="67">
        <f>G91-E91</f>
        <v>0</v>
      </c>
      <c r="J91" s="24"/>
      <c r="K91" s="67"/>
      <c r="L91" s="67"/>
    </row>
  </sheetData>
  <customSheetViews>
    <customSheetView guid="{D9EA75C0-4948-47E2-929C-5FF812E82023}" showRuler="0" topLeftCell="A52">
      <selection activeCell="C57" sqref="C57"/>
      <pageMargins left="0.75" right="0.75" top="0.28000000000000003" bottom="0.24" header="0.17" footer="0.19"/>
      <pageSetup paperSize="9" orientation="portrait" verticalDpi="0" r:id="rId1"/>
      <headerFooter alignWithMargins="0"/>
    </customSheetView>
    <customSheetView guid="{EE5C0AFB-B96A-4C3C-885D-9A248AEB532B}" showPageBreaks="1" showRuler="0">
      <pageMargins left="0.18" right="0.17" top="0.28000000000000003" bottom="0.24" header="0.17" footer="0.19"/>
      <pageSetup paperSize="9" scale="80" orientation="landscape" verticalDpi="0" r:id="rId2"/>
      <headerFooter alignWithMargins="0"/>
    </customSheetView>
  </customSheetViews>
  <mergeCells count="11">
    <mergeCell ref="A85:B85"/>
    <mergeCell ref="A7:B7"/>
    <mergeCell ref="D3:I3"/>
    <mergeCell ref="A10:A18"/>
    <mergeCell ref="B10:B12"/>
    <mergeCell ref="B13:B14"/>
    <mergeCell ref="B15:B16"/>
    <mergeCell ref="B17:B18"/>
    <mergeCell ref="C7:D7"/>
    <mergeCell ref="A6:B6"/>
    <mergeCell ref="A2:H2"/>
  </mergeCells>
  <phoneticPr fontId="2" type="noConversion"/>
  <conditionalFormatting sqref="C8:D8">
    <cfRule type="cellIs" dxfId="1" priority="7" stopIfTrue="1" operator="equal">
      <formula>0</formula>
    </cfRule>
  </conditionalFormatting>
  <conditionalFormatting sqref="D14:D15">
    <cfRule type="cellIs" dxfId="0" priority="3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3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topLeftCell="A76" workbookViewId="0">
      <selection activeCell="G72" sqref="G72"/>
    </sheetView>
  </sheetViews>
  <sheetFormatPr defaultRowHeight="13.5"/>
  <cols>
    <col min="1" max="1" width="4.85546875" style="43" customWidth="1"/>
    <col min="2" max="2" width="49.42578125" style="262" customWidth="1"/>
    <col min="3" max="3" width="11.5703125" style="262" customWidth="1"/>
    <col min="4" max="4" width="9.5703125" style="262" customWidth="1"/>
    <col min="5" max="5" width="12.140625" style="262" customWidth="1"/>
    <col min="6" max="6" width="14.7109375" style="262" customWidth="1"/>
    <col min="7" max="7" width="9.42578125" style="262" customWidth="1"/>
    <col min="8" max="8" width="12.140625" style="262" customWidth="1"/>
    <col min="9" max="9" width="15.5703125" style="262" customWidth="1"/>
    <col min="10" max="10" width="9.140625" style="262" customWidth="1"/>
    <col min="11" max="11" width="15.5703125" style="262" customWidth="1"/>
    <col min="12" max="12" width="13.5703125" style="262" customWidth="1"/>
    <col min="13" max="16384" width="9.140625" style="262"/>
  </cols>
  <sheetData>
    <row r="1" spans="1:14" s="218" customFormat="1" ht="14.25">
      <c r="A1" s="214"/>
      <c r="B1" s="215"/>
      <c r="C1" s="215"/>
      <c r="D1" s="215"/>
      <c r="E1" s="215"/>
      <c r="F1" s="216"/>
      <c r="G1" s="216"/>
      <c r="H1" s="216"/>
      <c r="I1" s="77"/>
      <c r="J1" s="77"/>
      <c r="K1" s="217" t="s">
        <v>95</v>
      </c>
    </row>
    <row r="2" spans="1:14" s="218" customFormat="1" ht="12.75" customHeight="1">
      <c r="A2" s="214"/>
      <c r="B2" s="215"/>
      <c r="C2" s="215"/>
      <c r="D2" s="215"/>
      <c r="E2" s="215"/>
      <c r="F2" s="216"/>
      <c r="G2" s="216"/>
      <c r="H2" s="216"/>
      <c r="I2" s="328" t="s">
        <v>4</v>
      </c>
      <c r="J2" s="328"/>
      <c r="K2" s="328"/>
    </row>
    <row r="3" spans="1:14" s="218" customFormat="1" ht="15" thickBot="1">
      <c r="A3" s="77"/>
      <c r="B3" s="219" t="s">
        <v>173</v>
      </c>
      <c r="C3" s="220"/>
      <c r="D3" s="220"/>
      <c r="E3" s="220"/>
      <c r="F3" s="220"/>
      <c r="G3" s="221"/>
      <c r="H3" s="221"/>
    </row>
    <row r="4" spans="1:14" s="223" customFormat="1" ht="17.25" customHeight="1">
      <c r="A4" s="77"/>
      <c r="B4" s="222" t="s">
        <v>5</v>
      </c>
      <c r="F4" s="224"/>
      <c r="G4" s="221"/>
      <c r="H4" s="221"/>
      <c r="I4" s="225"/>
      <c r="J4" s="225"/>
      <c r="K4" s="225"/>
      <c r="L4" s="225"/>
      <c r="M4" s="225"/>
      <c r="N4" s="225"/>
    </row>
    <row r="5" spans="1:14" s="218" customFormat="1" ht="54.95" customHeight="1">
      <c r="A5" s="128" t="s">
        <v>180</v>
      </c>
      <c r="B5" s="226"/>
      <c r="C5" s="128"/>
      <c r="D5" s="128"/>
      <c r="E5" s="128"/>
      <c r="F5" s="128"/>
      <c r="G5" s="128"/>
      <c r="H5" s="128"/>
      <c r="I5" s="128"/>
      <c r="J5" s="128"/>
      <c r="K5" s="227"/>
    </row>
    <row r="6" spans="1:14" s="218" customFormat="1" ht="14.25" thickBot="1">
      <c r="A6" s="77"/>
      <c r="I6" s="329" t="s">
        <v>83</v>
      </c>
      <c r="J6" s="329"/>
      <c r="K6" s="329"/>
    </row>
    <row r="7" spans="1:14" s="168" customFormat="1" ht="46.5" customHeight="1" thickBot="1">
      <c r="A7" s="228"/>
      <c r="B7" s="229"/>
      <c r="C7" s="230"/>
      <c r="D7" s="325" t="s">
        <v>148</v>
      </c>
      <c r="E7" s="326"/>
      <c r="F7" s="327"/>
      <c r="G7" s="325" t="s">
        <v>149</v>
      </c>
      <c r="H7" s="326"/>
      <c r="I7" s="327"/>
      <c r="J7" s="330" t="s">
        <v>150</v>
      </c>
      <c r="K7" s="331"/>
    </row>
    <row r="8" spans="1:14" s="234" customFormat="1" ht="55.5" customHeight="1" thickBot="1">
      <c r="A8" s="231" t="s">
        <v>1</v>
      </c>
      <c r="B8" s="228" t="s">
        <v>93</v>
      </c>
      <c r="C8" s="232" t="s">
        <v>94</v>
      </c>
      <c r="D8" s="233" t="s">
        <v>62</v>
      </c>
      <c r="E8" s="127" t="s">
        <v>164</v>
      </c>
      <c r="F8" s="121" t="s">
        <v>165</v>
      </c>
      <c r="G8" s="233" t="s">
        <v>62</v>
      </c>
      <c r="H8" s="127" t="s">
        <v>164</v>
      </c>
      <c r="I8" s="121" t="s">
        <v>165</v>
      </c>
      <c r="J8" s="233" t="s">
        <v>62</v>
      </c>
      <c r="K8" s="121" t="s">
        <v>165</v>
      </c>
    </row>
    <row r="9" spans="1:14" s="234" customFormat="1" ht="14.25" thickBot="1">
      <c r="A9" s="235">
        <v>1</v>
      </c>
      <c r="B9" s="236">
        <v>2</v>
      </c>
      <c r="C9" s="237">
        <v>3</v>
      </c>
      <c r="D9" s="231">
        <v>4</v>
      </c>
      <c r="E9" s="231"/>
      <c r="F9" s="231">
        <v>5</v>
      </c>
      <c r="G9" s="231">
        <v>6</v>
      </c>
      <c r="H9" s="231"/>
      <c r="I9" s="231">
        <v>7</v>
      </c>
      <c r="J9" s="231">
        <v>8</v>
      </c>
      <c r="K9" s="231">
        <v>9</v>
      </c>
    </row>
    <row r="10" spans="1:14" s="244" customFormat="1" ht="22.7" customHeight="1">
      <c r="A10" s="238">
        <v>1</v>
      </c>
      <c r="B10" s="239" t="s">
        <v>16</v>
      </c>
      <c r="C10" s="240">
        <v>4212</v>
      </c>
      <c r="D10" s="240"/>
      <c r="E10" s="240"/>
      <c r="F10" s="241">
        <f>SUM(F13:F14)</f>
        <v>13330.3</v>
      </c>
      <c r="G10" s="241"/>
      <c r="H10" s="241"/>
      <c r="I10" s="241">
        <f>SUM(I13:I14)</f>
        <v>13720.5</v>
      </c>
      <c r="J10" s="242"/>
      <c r="K10" s="241">
        <f>I10-F10</f>
        <v>390.20000000000073</v>
      </c>
      <c r="L10" s="243"/>
    </row>
    <row r="11" spans="1:14" s="234" customFormat="1" ht="18.75" customHeight="1">
      <c r="A11" s="245"/>
      <c r="B11" s="213" t="s">
        <v>55</v>
      </c>
      <c r="C11" s="245"/>
      <c r="D11" s="245"/>
      <c r="E11" s="245"/>
      <c r="F11" s="246"/>
      <c r="G11" s="246"/>
      <c r="H11" s="246"/>
      <c r="I11" s="247"/>
      <c r="J11" s="248"/>
      <c r="K11" s="247"/>
      <c r="L11" s="249"/>
    </row>
    <row r="12" spans="1:14" s="234" customFormat="1" ht="27" hidden="1">
      <c r="A12" s="245"/>
      <c r="B12" s="250" t="s">
        <v>96</v>
      </c>
      <c r="C12" s="245"/>
      <c r="D12" s="245"/>
      <c r="E12" s="245"/>
      <c r="F12" s="246"/>
      <c r="G12" s="246"/>
      <c r="H12" s="246"/>
      <c r="I12" s="247"/>
      <c r="J12" s="248"/>
      <c r="K12" s="247"/>
    </row>
    <row r="13" spans="1:14" s="234" customFormat="1">
      <c r="A13" s="245">
        <v>1</v>
      </c>
      <c r="B13" s="81" t="s">
        <v>181</v>
      </c>
      <c r="C13" s="245" t="s">
        <v>0</v>
      </c>
      <c r="D13" s="245">
        <v>1</v>
      </c>
      <c r="E13" s="245">
        <v>7142300</v>
      </c>
      <c r="F13" s="251">
        <f>D13*E13/1000</f>
        <v>7142.3</v>
      </c>
      <c r="G13" s="252">
        <v>1</v>
      </c>
      <c r="H13" s="246">
        <v>7532500</v>
      </c>
      <c r="I13" s="246">
        <f>G13*H13/1000</f>
        <v>7532.5</v>
      </c>
      <c r="J13" s="252">
        <f>G13-D13</f>
        <v>0</v>
      </c>
      <c r="K13" s="246">
        <f>I13-F13</f>
        <v>390.19999999999982</v>
      </c>
    </row>
    <row r="14" spans="1:14" s="234" customFormat="1">
      <c r="A14" s="245">
        <v>2</v>
      </c>
      <c r="B14" s="81" t="s">
        <v>182</v>
      </c>
      <c r="C14" s="245" t="s">
        <v>0</v>
      </c>
      <c r="D14" s="245">
        <v>1</v>
      </c>
      <c r="E14" s="245">
        <v>6188000</v>
      </c>
      <c r="F14" s="251">
        <f>D14*E14/1000</f>
        <v>6188</v>
      </c>
      <c r="G14" s="245">
        <v>1</v>
      </c>
      <c r="H14" s="245">
        <v>6188000</v>
      </c>
      <c r="I14" s="246">
        <f>G14*H14/1000</f>
        <v>6188</v>
      </c>
      <c r="J14" s="252">
        <f>G14-D14</f>
        <v>0</v>
      </c>
      <c r="K14" s="246">
        <f>I14-F14</f>
        <v>0</v>
      </c>
    </row>
    <row r="15" spans="1:14" s="244" customFormat="1" ht="23.25" customHeight="1">
      <c r="A15" s="238">
        <v>2</v>
      </c>
      <c r="B15" s="239" t="s">
        <v>17</v>
      </c>
      <c r="C15" s="240">
        <v>4213</v>
      </c>
      <c r="D15" s="240"/>
      <c r="E15" s="240"/>
      <c r="F15" s="241">
        <f>SUM(F18:F19)</f>
        <v>225.9</v>
      </c>
      <c r="G15" s="241"/>
      <c r="H15" s="241"/>
      <c r="I15" s="241">
        <f>SUM(I18:I19)</f>
        <v>225.9</v>
      </c>
      <c r="J15" s="242"/>
      <c r="K15" s="241">
        <f>I15-F15</f>
        <v>0</v>
      </c>
    </row>
    <row r="16" spans="1:14" s="234" customFormat="1" ht="15.75" customHeight="1">
      <c r="A16" s="253"/>
      <c r="B16" s="213" t="s">
        <v>55</v>
      </c>
      <c r="C16" s="245"/>
      <c r="D16" s="245"/>
      <c r="E16" s="245"/>
      <c r="F16" s="246"/>
      <c r="G16" s="246"/>
      <c r="H16" s="246"/>
      <c r="I16" s="247"/>
      <c r="J16" s="248"/>
      <c r="K16" s="247"/>
    </row>
    <row r="17" spans="1:12" s="234" customFormat="1" ht="27" hidden="1">
      <c r="A17" s="254"/>
      <c r="B17" s="250" t="s">
        <v>96</v>
      </c>
      <c r="C17" s="245"/>
      <c r="D17" s="245"/>
      <c r="E17" s="245"/>
      <c r="F17" s="246"/>
      <c r="G17" s="246"/>
      <c r="H17" s="246"/>
      <c r="I17" s="247"/>
      <c r="J17" s="248"/>
      <c r="K17" s="247"/>
    </row>
    <row r="18" spans="1:12" s="234" customFormat="1" ht="16.5" customHeight="1">
      <c r="A18" s="245">
        <v>1</v>
      </c>
      <c r="B18" s="81" t="s">
        <v>183</v>
      </c>
      <c r="C18" s="245" t="s">
        <v>0</v>
      </c>
      <c r="D18" s="245">
        <v>1</v>
      </c>
      <c r="E18" s="245">
        <v>185900</v>
      </c>
      <c r="F18" s="251">
        <f>D18*E18/1000</f>
        <v>185.9</v>
      </c>
      <c r="G18" s="245">
        <v>1</v>
      </c>
      <c r="H18" s="245">
        <v>185900</v>
      </c>
      <c r="I18" s="251">
        <f>G18*H18/1000</f>
        <v>185.9</v>
      </c>
      <c r="J18" s="252">
        <f>G18-D18</f>
        <v>0</v>
      </c>
      <c r="K18" s="246">
        <f>I18-F18</f>
        <v>0</v>
      </c>
    </row>
    <row r="19" spans="1:12" s="234" customFormat="1" ht="27">
      <c r="A19" s="245">
        <v>2</v>
      </c>
      <c r="B19" s="81" t="s">
        <v>184</v>
      </c>
      <c r="C19" s="245" t="s">
        <v>0</v>
      </c>
      <c r="D19" s="245">
        <v>1</v>
      </c>
      <c r="E19" s="245">
        <v>40000</v>
      </c>
      <c r="F19" s="251">
        <f>D19*E19/1000</f>
        <v>40</v>
      </c>
      <c r="G19" s="245">
        <v>1</v>
      </c>
      <c r="H19" s="245">
        <v>40000</v>
      </c>
      <c r="I19" s="251">
        <f>G19*H19/1000</f>
        <v>40</v>
      </c>
      <c r="J19" s="252">
        <f>G19-D19</f>
        <v>0</v>
      </c>
      <c r="K19" s="246">
        <f>I19-F19</f>
        <v>0</v>
      </c>
    </row>
    <row r="20" spans="1:12" s="244" customFormat="1" ht="23.25" customHeight="1">
      <c r="A20" s="238">
        <v>3</v>
      </c>
      <c r="B20" s="239" t="s">
        <v>19</v>
      </c>
      <c r="C20" s="240">
        <v>4214</v>
      </c>
      <c r="D20" s="240"/>
      <c r="E20" s="240"/>
      <c r="F20" s="241">
        <f>SUM(F23:F25)</f>
        <v>5665.4</v>
      </c>
      <c r="G20" s="241"/>
      <c r="H20" s="241"/>
      <c r="I20" s="241">
        <f>SUM(I23:I25)</f>
        <v>5873.4</v>
      </c>
      <c r="J20" s="242"/>
      <c r="K20" s="241">
        <f>I20-F20</f>
        <v>208</v>
      </c>
      <c r="L20" s="243"/>
    </row>
    <row r="21" spans="1:12" s="234" customFormat="1" ht="18.75" customHeight="1">
      <c r="A21" s="253"/>
      <c r="B21" s="213" t="s">
        <v>55</v>
      </c>
      <c r="C21" s="245"/>
      <c r="D21" s="245"/>
      <c r="E21" s="245"/>
      <c r="F21" s="246"/>
      <c r="G21" s="246"/>
      <c r="H21" s="246"/>
      <c r="I21" s="247"/>
      <c r="J21" s="248"/>
      <c r="K21" s="247"/>
    </row>
    <row r="22" spans="1:12" s="234" customFormat="1" ht="27" hidden="1">
      <c r="A22" s="254"/>
      <c r="B22" s="250" t="s">
        <v>96</v>
      </c>
      <c r="C22" s="245"/>
      <c r="D22" s="245"/>
      <c r="E22" s="245"/>
      <c r="F22" s="246"/>
      <c r="G22" s="246"/>
      <c r="H22" s="246"/>
      <c r="I22" s="247"/>
      <c r="J22" s="248"/>
      <c r="K22" s="247"/>
    </row>
    <row r="23" spans="1:12" s="234" customFormat="1" ht="19.5" customHeight="1">
      <c r="A23" s="245">
        <v>1</v>
      </c>
      <c r="B23" s="81" t="s">
        <v>185</v>
      </c>
      <c r="C23" s="245" t="s">
        <v>0</v>
      </c>
      <c r="D23" s="245">
        <v>1</v>
      </c>
      <c r="E23" s="245">
        <v>2112000</v>
      </c>
      <c r="F23" s="251">
        <f>D23*E23/1000</f>
        <v>2112</v>
      </c>
      <c r="G23" s="245">
        <v>1</v>
      </c>
      <c r="H23" s="245">
        <v>2112000</v>
      </c>
      <c r="I23" s="251">
        <f>G23*H23/1000</f>
        <v>2112</v>
      </c>
      <c r="J23" s="252">
        <f>G23-D23</f>
        <v>0</v>
      </c>
      <c r="K23" s="246">
        <f>I23-F23</f>
        <v>0</v>
      </c>
    </row>
    <row r="24" spans="1:12" s="234" customFormat="1" ht="19.5" customHeight="1">
      <c r="A24" s="245">
        <v>2</v>
      </c>
      <c r="B24" s="81" t="s">
        <v>186</v>
      </c>
      <c r="C24" s="245" t="s">
        <v>0</v>
      </c>
      <c r="D24" s="245">
        <v>1</v>
      </c>
      <c r="E24" s="245">
        <v>3303400</v>
      </c>
      <c r="F24" s="251">
        <f>D24*E24/1000</f>
        <v>3303.4</v>
      </c>
      <c r="G24" s="245">
        <v>1</v>
      </c>
      <c r="H24" s="245">
        <v>3511400</v>
      </c>
      <c r="I24" s="251">
        <f>G24*H24/1000</f>
        <v>3511.4</v>
      </c>
      <c r="J24" s="252">
        <f>G24-D24</f>
        <v>0</v>
      </c>
      <c r="K24" s="246">
        <f>I24-F24</f>
        <v>208</v>
      </c>
    </row>
    <row r="25" spans="1:12" s="234" customFormat="1" ht="19.5" customHeight="1">
      <c r="A25" s="245">
        <v>3</v>
      </c>
      <c r="B25" s="81" t="s">
        <v>187</v>
      </c>
      <c r="C25" s="245" t="s">
        <v>0</v>
      </c>
      <c r="D25" s="245">
        <v>1</v>
      </c>
      <c r="E25" s="245">
        <v>250000</v>
      </c>
      <c r="F25" s="251">
        <f>D25*E25/1000</f>
        <v>250</v>
      </c>
      <c r="G25" s="245">
        <v>1</v>
      </c>
      <c r="H25" s="245">
        <v>250000</v>
      </c>
      <c r="I25" s="251">
        <f>G25*H25/1000</f>
        <v>250</v>
      </c>
      <c r="J25" s="252">
        <f>G25-D25</f>
        <v>0</v>
      </c>
      <c r="K25" s="246">
        <f>I25-F25</f>
        <v>0</v>
      </c>
    </row>
    <row r="26" spans="1:12" s="244" customFormat="1" ht="23.25" customHeight="1">
      <c r="A26" s="238">
        <v>4</v>
      </c>
      <c r="B26" s="239" t="s">
        <v>20</v>
      </c>
      <c r="C26" s="240">
        <v>4215</v>
      </c>
      <c r="D26" s="240"/>
      <c r="E26" s="240"/>
      <c r="F26" s="241">
        <f>SUM(F29:F29)</f>
        <v>160</v>
      </c>
      <c r="G26" s="241"/>
      <c r="H26" s="241"/>
      <c r="I26" s="241">
        <f>SUM(I29:I29)</f>
        <v>160</v>
      </c>
      <c r="J26" s="242"/>
      <c r="K26" s="241">
        <f>I26-F26</f>
        <v>0</v>
      </c>
    </row>
    <row r="27" spans="1:12" s="234" customFormat="1" ht="17.25" customHeight="1">
      <c r="A27" s="253"/>
      <c r="B27" s="213" t="s">
        <v>55</v>
      </c>
      <c r="C27" s="245"/>
      <c r="D27" s="245"/>
      <c r="E27" s="245"/>
      <c r="F27" s="246"/>
      <c r="G27" s="246"/>
      <c r="H27" s="246"/>
      <c r="I27" s="247"/>
      <c r="J27" s="248"/>
      <c r="K27" s="247"/>
    </row>
    <row r="28" spans="1:12" s="234" customFormat="1" ht="27" hidden="1">
      <c r="A28" s="254"/>
      <c r="B28" s="250" t="s">
        <v>96</v>
      </c>
      <c r="C28" s="245"/>
      <c r="D28" s="245"/>
      <c r="E28" s="245"/>
      <c r="F28" s="246"/>
      <c r="G28" s="246"/>
      <c r="H28" s="246"/>
      <c r="I28" s="247"/>
      <c r="J28" s="248"/>
      <c r="K28" s="247"/>
    </row>
    <row r="29" spans="1:12" s="234" customFormat="1" ht="28.5" customHeight="1">
      <c r="A29" s="245">
        <v>1</v>
      </c>
      <c r="B29" s="81" t="s">
        <v>188</v>
      </c>
      <c r="C29" s="245" t="s">
        <v>0</v>
      </c>
      <c r="D29" s="245">
        <v>1</v>
      </c>
      <c r="E29" s="245">
        <v>160000</v>
      </c>
      <c r="F29" s="246">
        <f>D29*E29/1000</f>
        <v>160</v>
      </c>
      <c r="G29" s="245">
        <v>1</v>
      </c>
      <c r="H29" s="245">
        <v>160000</v>
      </c>
      <c r="I29" s="246">
        <f>G29*H29/1000</f>
        <v>160</v>
      </c>
      <c r="J29" s="252">
        <f>G29-D29</f>
        <v>0</v>
      </c>
      <c r="K29" s="246">
        <f>I29-F29</f>
        <v>0</v>
      </c>
    </row>
    <row r="30" spans="1:12" s="244" customFormat="1" ht="23.25" hidden="1" customHeight="1">
      <c r="A30" s="238" t="s">
        <v>78</v>
      </c>
      <c r="B30" s="239" t="s">
        <v>22</v>
      </c>
      <c r="C30" s="240">
        <v>4217</v>
      </c>
      <c r="D30" s="240"/>
      <c r="E30" s="240"/>
      <c r="F30" s="241">
        <f>SUM(F33:F35)</f>
        <v>0</v>
      </c>
      <c r="G30" s="241"/>
      <c r="H30" s="241"/>
      <c r="I30" s="241">
        <f>SUM(I33:I35)</f>
        <v>0</v>
      </c>
      <c r="J30" s="242">
        <f>G30-D30</f>
        <v>0</v>
      </c>
      <c r="K30" s="241">
        <f>I30-F30</f>
        <v>0</v>
      </c>
    </row>
    <row r="31" spans="1:12" s="234" customFormat="1" hidden="1">
      <c r="A31" s="253"/>
      <c r="B31" s="213" t="s">
        <v>55</v>
      </c>
      <c r="C31" s="245"/>
      <c r="D31" s="245"/>
      <c r="E31" s="245"/>
      <c r="F31" s="246"/>
      <c r="G31" s="246"/>
      <c r="H31" s="246"/>
      <c r="I31" s="247"/>
      <c r="J31" s="248"/>
      <c r="K31" s="247"/>
    </row>
    <row r="32" spans="1:12" s="234" customFormat="1" ht="27" hidden="1">
      <c r="A32" s="254"/>
      <c r="B32" s="250" t="s">
        <v>96</v>
      </c>
      <c r="C32" s="245"/>
      <c r="D32" s="245"/>
      <c r="E32" s="245"/>
      <c r="F32" s="246"/>
      <c r="G32" s="246"/>
      <c r="H32" s="246"/>
      <c r="I32" s="247"/>
      <c r="J32" s="248"/>
      <c r="K32" s="247"/>
    </row>
    <row r="33" spans="1:11" s="234" customFormat="1" hidden="1">
      <c r="A33" s="245">
        <v>1</v>
      </c>
      <c r="B33" s="250"/>
      <c r="C33" s="245" t="s">
        <v>0</v>
      </c>
      <c r="D33" s="245"/>
      <c r="E33" s="245"/>
      <c r="F33" s="246"/>
      <c r="G33" s="246"/>
      <c r="H33" s="246"/>
      <c r="I33" s="246"/>
      <c r="J33" s="252">
        <f>G33-D33</f>
        <v>0</v>
      </c>
      <c r="K33" s="246">
        <f>I33-F33</f>
        <v>0</v>
      </c>
    </row>
    <row r="34" spans="1:11" s="234" customFormat="1" hidden="1">
      <c r="A34" s="245">
        <v>2</v>
      </c>
      <c r="B34" s="255"/>
      <c r="C34" s="245" t="s">
        <v>0</v>
      </c>
      <c r="D34" s="245"/>
      <c r="E34" s="245"/>
      <c r="F34" s="246"/>
      <c r="G34" s="246"/>
      <c r="H34" s="246"/>
      <c r="I34" s="246"/>
      <c r="J34" s="252">
        <f>G34-D34</f>
        <v>0</v>
      </c>
      <c r="K34" s="246">
        <f>I34-F34</f>
        <v>0</v>
      </c>
    </row>
    <row r="35" spans="1:11" s="234" customFormat="1" hidden="1">
      <c r="A35" s="245">
        <v>3</v>
      </c>
      <c r="B35" s="255"/>
      <c r="C35" s="245" t="s">
        <v>0</v>
      </c>
      <c r="D35" s="245"/>
      <c r="E35" s="245"/>
      <c r="F35" s="246"/>
      <c r="G35" s="246"/>
      <c r="H35" s="246"/>
      <c r="I35" s="246"/>
      <c r="J35" s="252">
        <f>G35-D35</f>
        <v>0</v>
      </c>
      <c r="K35" s="246">
        <f>I35-F35</f>
        <v>0</v>
      </c>
    </row>
    <row r="36" spans="1:11" s="244" customFormat="1" ht="23.25" hidden="1" customHeight="1">
      <c r="A36" s="238" t="s">
        <v>78</v>
      </c>
      <c r="B36" s="239" t="s">
        <v>25</v>
      </c>
      <c r="C36" s="240">
        <v>4231</v>
      </c>
      <c r="D36" s="240"/>
      <c r="E36" s="240"/>
      <c r="F36" s="241">
        <f>SUM(F39:F41)</f>
        <v>0</v>
      </c>
      <c r="G36" s="241"/>
      <c r="H36" s="241"/>
      <c r="I36" s="241">
        <f>SUM(I39:I41)</f>
        <v>0</v>
      </c>
      <c r="J36" s="242">
        <f>G36-D36</f>
        <v>0</v>
      </c>
      <c r="K36" s="241">
        <f>I36-F36</f>
        <v>0</v>
      </c>
    </row>
    <row r="37" spans="1:11" s="234" customFormat="1" hidden="1">
      <c r="A37" s="253"/>
      <c r="B37" s="213" t="s">
        <v>55</v>
      </c>
      <c r="C37" s="245"/>
      <c r="D37" s="245"/>
      <c r="E37" s="245"/>
      <c r="F37" s="246"/>
      <c r="G37" s="246"/>
      <c r="H37" s="246"/>
      <c r="I37" s="247"/>
      <c r="J37" s="248"/>
      <c r="K37" s="247"/>
    </row>
    <row r="38" spans="1:11" s="234" customFormat="1" ht="27" hidden="1">
      <c r="A38" s="254"/>
      <c r="B38" s="250" t="s">
        <v>96</v>
      </c>
      <c r="C38" s="245"/>
      <c r="D38" s="245"/>
      <c r="E38" s="245"/>
      <c r="F38" s="246"/>
      <c r="G38" s="246"/>
      <c r="H38" s="246"/>
      <c r="I38" s="247"/>
      <c r="J38" s="248"/>
      <c r="K38" s="247"/>
    </row>
    <row r="39" spans="1:11" s="234" customFormat="1" hidden="1">
      <c r="A39" s="245">
        <v>1</v>
      </c>
      <c r="B39" s="250"/>
      <c r="C39" s="245" t="s">
        <v>0</v>
      </c>
      <c r="D39" s="245"/>
      <c r="E39" s="245"/>
      <c r="F39" s="246"/>
      <c r="G39" s="246"/>
      <c r="H39" s="246"/>
      <c r="I39" s="246"/>
      <c r="J39" s="252">
        <f>G39-D39</f>
        <v>0</v>
      </c>
      <c r="K39" s="246">
        <f>I39-F39</f>
        <v>0</v>
      </c>
    </row>
    <row r="40" spans="1:11" s="234" customFormat="1" hidden="1">
      <c r="A40" s="245">
        <v>2</v>
      </c>
      <c r="B40" s="255"/>
      <c r="C40" s="245" t="s">
        <v>0</v>
      </c>
      <c r="D40" s="245"/>
      <c r="E40" s="245"/>
      <c r="F40" s="246"/>
      <c r="G40" s="246"/>
      <c r="H40" s="246"/>
      <c r="I40" s="246"/>
      <c r="J40" s="252">
        <f>G40-D40</f>
        <v>0</v>
      </c>
      <c r="K40" s="246">
        <f>I40-F40</f>
        <v>0</v>
      </c>
    </row>
    <row r="41" spans="1:11" s="234" customFormat="1" hidden="1">
      <c r="A41" s="245">
        <v>3</v>
      </c>
      <c r="B41" s="255"/>
      <c r="C41" s="245" t="s">
        <v>0</v>
      </c>
      <c r="D41" s="245"/>
      <c r="E41" s="245"/>
      <c r="F41" s="246"/>
      <c r="G41" s="246"/>
      <c r="H41" s="246"/>
      <c r="I41" s="246"/>
      <c r="J41" s="252">
        <f>G41-D41</f>
        <v>0</v>
      </c>
      <c r="K41" s="246">
        <f>I41-F41</f>
        <v>0</v>
      </c>
    </row>
    <row r="42" spans="1:11" s="244" customFormat="1" ht="23.25" customHeight="1">
      <c r="A42" s="238">
        <v>5</v>
      </c>
      <c r="B42" s="239" t="s">
        <v>26</v>
      </c>
      <c r="C42" s="240">
        <v>4232</v>
      </c>
      <c r="D42" s="240"/>
      <c r="E42" s="240"/>
      <c r="F42" s="241">
        <f>SUM(F45:F48)</f>
        <v>1802</v>
      </c>
      <c r="G42" s="241"/>
      <c r="H42" s="241"/>
      <c r="I42" s="241">
        <f>SUM(I45:I48)</f>
        <v>3102</v>
      </c>
      <c r="J42" s="242"/>
      <c r="K42" s="241">
        <f>I42-F42</f>
        <v>1300</v>
      </c>
    </row>
    <row r="43" spans="1:11" s="234" customFormat="1" ht="15.75" customHeight="1">
      <c r="A43" s="253"/>
      <c r="B43" s="213" t="s">
        <v>55</v>
      </c>
      <c r="C43" s="245"/>
      <c r="D43" s="245"/>
      <c r="E43" s="245"/>
      <c r="F43" s="246"/>
      <c r="G43" s="246"/>
      <c r="H43" s="246"/>
      <c r="I43" s="247"/>
      <c r="J43" s="247"/>
      <c r="K43" s="247"/>
    </row>
    <row r="44" spans="1:11" s="234" customFormat="1" ht="27" hidden="1">
      <c r="A44" s="254"/>
      <c r="B44" s="250" t="s">
        <v>96</v>
      </c>
      <c r="C44" s="245"/>
      <c r="D44" s="245"/>
      <c r="E44" s="245"/>
      <c r="F44" s="246"/>
      <c r="G44" s="246"/>
      <c r="H44" s="246"/>
      <c r="I44" s="247"/>
      <c r="J44" s="247"/>
      <c r="K44" s="247"/>
    </row>
    <row r="45" spans="1:11" s="234" customFormat="1" ht="27">
      <c r="A45" s="245">
        <v>1</v>
      </c>
      <c r="B45" s="81" t="s">
        <v>189</v>
      </c>
      <c r="C45" s="245" t="s">
        <v>0</v>
      </c>
      <c r="D45" s="245">
        <v>1</v>
      </c>
      <c r="E45" s="245">
        <v>180000</v>
      </c>
      <c r="F45" s="251">
        <f>D45*E45/1000</f>
        <v>180</v>
      </c>
      <c r="G45" s="245">
        <v>1</v>
      </c>
      <c r="H45" s="245">
        <v>150000</v>
      </c>
      <c r="I45" s="246">
        <f>G45*H45/1000</f>
        <v>150</v>
      </c>
      <c r="J45" s="252">
        <f>G45-D45</f>
        <v>0</v>
      </c>
      <c r="K45" s="246">
        <f t="shared" ref="K45:K52" si="0">I45-F45</f>
        <v>-30</v>
      </c>
    </row>
    <row r="46" spans="1:11" s="234" customFormat="1" ht="27">
      <c r="A46" s="245">
        <v>2</v>
      </c>
      <c r="B46" s="81" t="s">
        <v>190</v>
      </c>
      <c r="C46" s="245" t="s">
        <v>0</v>
      </c>
      <c r="D46" s="245">
        <v>1</v>
      </c>
      <c r="E46" s="245">
        <v>110000</v>
      </c>
      <c r="F46" s="251">
        <f>D46*E46/1000</f>
        <v>110</v>
      </c>
      <c r="G46" s="245"/>
      <c r="H46" s="245"/>
      <c r="I46" s="246"/>
      <c r="J46" s="252">
        <f>G46-D46</f>
        <v>-1</v>
      </c>
      <c r="K46" s="246">
        <f t="shared" si="0"/>
        <v>-110</v>
      </c>
    </row>
    <row r="47" spans="1:11" s="234" customFormat="1" ht="15.75" customHeight="1">
      <c r="A47" s="245">
        <v>3</v>
      </c>
      <c r="B47" s="81" t="s">
        <v>191</v>
      </c>
      <c r="C47" s="245" t="s">
        <v>0</v>
      </c>
      <c r="D47" s="245">
        <v>1</v>
      </c>
      <c r="E47" s="245">
        <v>72000</v>
      </c>
      <c r="F47" s="251">
        <f>D47*E47/1000</f>
        <v>72</v>
      </c>
      <c r="G47" s="245">
        <v>1</v>
      </c>
      <c r="H47" s="245">
        <v>72000</v>
      </c>
      <c r="I47" s="246">
        <f>G47*H47/1000</f>
        <v>72</v>
      </c>
      <c r="J47" s="252">
        <f>G47-D47</f>
        <v>0</v>
      </c>
      <c r="K47" s="246">
        <f t="shared" si="0"/>
        <v>0</v>
      </c>
    </row>
    <row r="48" spans="1:11" s="234" customFormat="1" ht="28.5" customHeight="1">
      <c r="A48" s="245">
        <v>4</v>
      </c>
      <c r="B48" s="81" t="s">
        <v>192</v>
      </c>
      <c r="C48" s="245" t="s">
        <v>0</v>
      </c>
      <c r="D48" s="245">
        <v>1</v>
      </c>
      <c r="E48" s="245">
        <v>1440000</v>
      </c>
      <c r="F48" s="251">
        <f>D48*E48/1000</f>
        <v>1440</v>
      </c>
      <c r="G48" s="245">
        <v>1</v>
      </c>
      <c r="H48" s="245">
        <v>2880000</v>
      </c>
      <c r="I48" s="246">
        <f>G48*H48/1000</f>
        <v>2880</v>
      </c>
      <c r="J48" s="252">
        <f>G48-D48</f>
        <v>0</v>
      </c>
      <c r="K48" s="246">
        <f t="shared" si="0"/>
        <v>1440</v>
      </c>
    </row>
    <row r="49" spans="1:11" s="234" customFormat="1" ht="28.5" customHeight="1">
      <c r="A49" s="238">
        <v>6</v>
      </c>
      <c r="B49" s="256" t="s">
        <v>86</v>
      </c>
      <c r="C49" s="240">
        <v>4233</v>
      </c>
      <c r="D49" s="240"/>
      <c r="E49" s="240"/>
      <c r="F49" s="241">
        <f>F51</f>
        <v>156</v>
      </c>
      <c r="G49" s="241"/>
      <c r="H49" s="241"/>
      <c r="I49" s="241">
        <f>I51</f>
        <v>252</v>
      </c>
      <c r="J49" s="242"/>
      <c r="K49" s="241">
        <f t="shared" si="0"/>
        <v>96</v>
      </c>
    </row>
    <row r="50" spans="1:11" s="234" customFormat="1" ht="15.75" customHeight="1">
      <c r="A50" s="245"/>
      <c r="B50" s="213" t="s">
        <v>55</v>
      </c>
      <c r="C50" s="245"/>
      <c r="D50" s="245"/>
      <c r="E50" s="245"/>
      <c r="F50" s="251"/>
      <c r="G50" s="245"/>
      <c r="H50" s="245"/>
      <c r="I50" s="246"/>
      <c r="J50" s="252"/>
      <c r="K50" s="257"/>
    </row>
    <row r="51" spans="1:11" s="234" customFormat="1" ht="18" customHeight="1">
      <c r="A51" s="245">
        <v>1</v>
      </c>
      <c r="B51" s="81" t="s">
        <v>193</v>
      </c>
      <c r="C51" s="245" t="s">
        <v>0</v>
      </c>
      <c r="D51" s="245">
        <v>1</v>
      </c>
      <c r="E51" s="245">
        <v>156000</v>
      </c>
      <c r="F51" s="251">
        <f>D51*E51/1000</f>
        <v>156</v>
      </c>
      <c r="G51" s="245">
        <v>1</v>
      </c>
      <c r="H51" s="245">
        <v>252000</v>
      </c>
      <c r="I51" s="246">
        <f>G51*H51/1000</f>
        <v>252</v>
      </c>
      <c r="J51" s="252">
        <f>G51-D51</f>
        <v>0</v>
      </c>
      <c r="K51" s="257">
        <f t="shared" si="0"/>
        <v>96</v>
      </c>
    </row>
    <row r="52" spans="1:11" s="244" customFormat="1" ht="23.25" customHeight="1">
      <c r="A52" s="238">
        <v>7</v>
      </c>
      <c r="B52" s="239" t="s">
        <v>27</v>
      </c>
      <c r="C52" s="240">
        <v>4234</v>
      </c>
      <c r="D52" s="240"/>
      <c r="E52" s="240"/>
      <c r="F52" s="241">
        <f>SUM(F55:F56)</f>
        <v>200</v>
      </c>
      <c r="G52" s="241"/>
      <c r="H52" s="241"/>
      <c r="I52" s="241">
        <f>SUM(I55:I56)</f>
        <v>200</v>
      </c>
      <c r="J52" s="241"/>
      <c r="K52" s="241">
        <f t="shared" si="0"/>
        <v>0</v>
      </c>
    </row>
    <row r="53" spans="1:11" s="234" customFormat="1" ht="18.75" customHeight="1">
      <c r="A53" s="253"/>
      <c r="B53" s="213" t="s">
        <v>55</v>
      </c>
      <c r="C53" s="245"/>
      <c r="D53" s="245"/>
      <c r="E53" s="245"/>
      <c r="F53" s="246"/>
      <c r="G53" s="246"/>
      <c r="H53" s="246"/>
      <c r="I53" s="247"/>
      <c r="J53" s="247"/>
      <c r="K53" s="247"/>
    </row>
    <row r="54" spans="1:11" s="234" customFormat="1" ht="27" hidden="1">
      <c r="A54" s="254"/>
      <c r="B54" s="250" t="s">
        <v>96</v>
      </c>
      <c r="C54" s="245"/>
      <c r="D54" s="245"/>
      <c r="E54" s="245"/>
      <c r="F54" s="246"/>
      <c r="G54" s="246"/>
      <c r="H54" s="246"/>
      <c r="I54" s="247"/>
      <c r="J54" s="247"/>
      <c r="K54" s="247"/>
    </row>
    <row r="55" spans="1:11" s="234" customFormat="1" ht="19.5" customHeight="1">
      <c r="A55" s="245">
        <v>1</v>
      </c>
      <c r="B55" s="81" t="s">
        <v>194</v>
      </c>
      <c r="C55" s="245" t="s">
        <v>0</v>
      </c>
      <c r="D55" s="245">
        <v>1</v>
      </c>
      <c r="E55" s="245">
        <v>40000</v>
      </c>
      <c r="F55" s="246">
        <f>D55*E55/1000</f>
        <v>40</v>
      </c>
      <c r="G55" s="245">
        <v>1</v>
      </c>
      <c r="H55" s="245">
        <v>40000</v>
      </c>
      <c r="I55" s="246">
        <f>G55*H55/1000</f>
        <v>40</v>
      </c>
      <c r="J55" s="252">
        <f>G55-D55</f>
        <v>0</v>
      </c>
      <c r="K55" s="246">
        <f>I55-F55</f>
        <v>0</v>
      </c>
    </row>
    <row r="56" spans="1:11" s="234" customFormat="1" ht="27">
      <c r="A56" s="245">
        <v>2</v>
      </c>
      <c r="B56" s="81" t="s">
        <v>195</v>
      </c>
      <c r="C56" s="245" t="s">
        <v>0</v>
      </c>
      <c r="D56" s="245">
        <v>1</v>
      </c>
      <c r="E56" s="245">
        <v>160000</v>
      </c>
      <c r="F56" s="246">
        <f>D56*E56/1000</f>
        <v>160</v>
      </c>
      <c r="G56" s="245">
        <v>1</v>
      </c>
      <c r="H56" s="287">
        <v>160000</v>
      </c>
      <c r="I56" s="246">
        <f>G56*H56/1000</f>
        <v>160</v>
      </c>
      <c r="J56" s="252">
        <f>G56-D56</f>
        <v>0</v>
      </c>
      <c r="K56" s="246">
        <f>I56-F56</f>
        <v>0</v>
      </c>
    </row>
    <row r="57" spans="1:11" s="234" customFormat="1" ht="21" customHeight="1">
      <c r="A57" s="240">
        <v>7</v>
      </c>
      <c r="B57" s="256" t="s">
        <v>28</v>
      </c>
      <c r="C57" s="240">
        <v>4235</v>
      </c>
      <c r="D57" s="240"/>
      <c r="E57" s="240"/>
      <c r="F57" s="258">
        <f>SUM(F58:F58)</f>
        <v>14000</v>
      </c>
      <c r="G57" s="259"/>
      <c r="H57" s="259"/>
      <c r="I57" s="258">
        <f>SUM(I58:I58)</f>
        <v>14000</v>
      </c>
      <c r="J57" s="258"/>
      <c r="K57" s="258">
        <f>I57-F57</f>
        <v>0</v>
      </c>
    </row>
    <row r="58" spans="1:11" s="234" customFormat="1" ht="21" customHeight="1">
      <c r="A58" s="245">
        <v>1</v>
      </c>
      <c r="B58" s="81" t="s">
        <v>196</v>
      </c>
      <c r="C58" s="245"/>
      <c r="D58" s="245">
        <v>1</v>
      </c>
      <c r="E58" s="245">
        <v>14000000</v>
      </c>
      <c r="F58" s="246">
        <f>D58*E58/1000</f>
        <v>14000</v>
      </c>
      <c r="G58" s="245">
        <v>1</v>
      </c>
      <c r="H58" s="245">
        <v>14000000</v>
      </c>
      <c r="I58" s="246">
        <f>G58*H58/1000</f>
        <v>14000</v>
      </c>
      <c r="J58" s="260">
        <v>0</v>
      </c>
      <c r="K58" s="261">
        <f>I58-F58</f>
        <v>0</v>
      </c>
    </row>
    <row r="59" spans="1:11" ht="21.75" customHeight="1">
      <c r="A59" s="240">
        <v>8</v>
      </c>
      <c r="B59" s="256" t="s">
        <v>197</v>
      </c>
      <c r="C59" s="240">
        <v>4237</v>
      </c>
      <c r="D59" s="240"/>
      <c r="E59" s="240"/>
      <c r="F59" s="258">
        <f>SUM(F61:F61)</f>
        <v>300</v>
      </c>
      <c r="G59" s="258"/>
      <c r="H59" s="258"/>
      <c r="I59" s="258">
        <f>SUM(I61:I61)</f>
        <v>700</v>
      </c>
      <c r="J59" s="258"/>
      <c r="K59" s="258">
        <f>I59-F59</f>
        <v>400</v>
      </c>
    </row>
    <row r="60" spans="1:11">
      <c r="A60" s="263"/>
      <c r="B60" s="213" t="s">
        <v>55</v>
      </c>
      <c r="C60" s="264"/>
      <c r="D60" s="264"/>
      <c r="E60" s="264"/>
      <c r="F60" s="265"/>
      <c r="G60" s="266"/>
      <c r="H60" s="266"/>
      <c r="I60" s="267"/>
      <c r="J60" s="268"/>
      <c r="K60" s="267"/>
    </row>
    <row r="61" spans="1:11" ht="20.25" customHeight="1">
      <c r="A61" s="264">
        <v>1</v>
      </c>
      <c r="B61" s="81" t="s">
        <v>198</v>
      </c>
      <c r="C61" s="264" t="s">
        <v>0</v>
      </c>
      <c r="D61" s="264">
        <v>1</v>
      </c>
      <c r="E61" s="264">
        <v>300000</v>
      </c>
      <c r="F61" s="42">
        <f>D61*E61/1000</f>
        <v>300</v>
      </c>
      <c r="G61" s="266">
        <v>1</v>
      </c>
      <c r="H61" s="264">
        <v>700000</v>
      </c>
      <c r="I61" s="265">
        <f>G61*H61/1000</f>
        <v>700</v>
      </c>
      <c r="J61" s="266">
        <f>G61-D61</f>
        <v>0</v>
      </c>
      <c r="K61" s="265">
        <f>I61-F61</f>
        <v>400</v>
      </c>
    </row>
    <row r="62" spans="1:11" ht="20.25" customHeight="1">
      <c r="A62" s="240">
        <v>9</v>
      </c>
      <c r="B62" s="256" t="s">
        <v>31</v>
      </c>
      <c r="C62" s="240">
        <v>4239</v>
      </c>
      <c r="D62" s="240">
        <f>D64</f>
        <v>0</v>
      </c>
      <c r="E62" s="240">
        <f t="shared" ref="E62:K62" si="1">E64</f>
        <v>0</v>
      </c>
      <c r="F62" s="240">
        <f t="shared" si="1"/>
        <v>0</v>
      </c>
      <c r="G62" s="240"/>
      <c r="H62" s="240"/>
      <c r="I62" s="240">
        <f t="shared" si="1"/>
        <v>300</v>
      </c>
      <c r="J62" s="240">
        <f t="shared" si="1"/>
        <v>0</v>
      </c>
      <c r="K62" s="240">
        <f t="shared" si="1"/>
        <v>300</v>
      </c>
    </row>
    <row r="63" spans="1:11" ht="17.25" customHeight="1">
      <c r="A63" s="269"/>
      <c r="B63" s="213" t="s">
        <v>55</v>
      </c>
      <c r="C63" s="269"/>
      <c r="D63" s="269"/>
      <c r="E63" s="269"/>
      <c r="F63" s="270"/>
      <c r="G63" s="271"/>
      <c r="H63" s="271"/>
      <c r="I63" s="270"/>
      <c r="J63" s="270"/>
      <c r="K63" s="270"/>
    </row>
    <row r="64" spans="1:11" ht="20.25" customHeight="1">
      <c r="A64" s="264">
        <v>1</v>
      </c>
      <c r="B64" s="272" t="s">
        <v>199</v>
      </c>
      <c r="C64" s="264" t="s">
        <v>0</v>
      </c>
      <c r="D64" s="264"/>
      <c r="E64" s="264"/>
      <c r="F64" s="42"/>
      <c r="G64" s="266">
        <v>1</v>
      </c>
      <c r="H64" s="264">
        <v>300000</v>
      </c>
      <c r="I64" s="265">
        <f>G64*H64/1000</f>
        <v>300</v>
      </c>
      <c r="J64" s="266"/>
      <c r="K64" s="265">
        <f>I64-F64</f>
        <v>300</v>
      </c>
    </row>
    <row r="65" spans="1:11" ht="18" customHeight="1">
      <c r="A65" s="240">
        <v>10</v>
      </c>
      <c r="B65" s="256" t="s">
        <v>32</v>
      </c>
      <c r="C65" s="240">
        <v>4241</v>
      </c>
      <c r="D65" s="240"/>
      <c r="E65" s="240"/>
      <c r="F65" s="258">
        <f>SUM(F67:F69)</f>
        <v>1200</v>
      </c>
      <c r="G65" s="259"/>
      <c r="H65" s="259"/>
      <c r="I65" s="258">
        <f>SUM(I67:I69)</f>
        <v>1200</v>
      </c>
      <c r="J65" s="258"/>
      <c r="K65" s="258">
        <f>I65-F65</f>
        <v>0</v>
      </c>
    </row>
    <row r="66" spans="1:11">
      <c r="A66" s="263"/>
      <c r="B66" s="213" t="s">
        <v>55</v>
      </c>
      <c r="C66" s="264"/>
      <c r="D66" s="264"/>
      <c r="E66" s="264"/>
      <c r="F66" s="265"/>
      <c r="G66" s="266"/>
      <c r="H66" s="266"/>
      <c r="I66" s="267"/>
      <c r="J66" s="268"/>
      <c r="K66" s="267"/>
    </row>
    <row r="67" spans="1:11" ht="18" customHeight="1">
      <c r="A67" s="264">
        <v>1</v>
      </c>
      <c r="B67" s="81" t="s">
        <v>200</v>
      </c>
      <c r="C67" s="264" t="s">
        <v>0</v>
      </c>
      <c r="D67" s="264">
        <v>1</v>
      </c>
      <c r="E67" s="264">
        <v>745000</v>
      </c>
      <c r="F67" s="251">
        <f>D67*E67/1000</f>
        <v>745</v>
      </c>
      <c r="G67" s="213">
        <v>1</v>
      </c>
      <c r="H67" s="213">
        <v>745000</v>
      </c>
      <c r="I67" s="251">
        <f>G67*H67/1000</f>
        <v>745</v>
      </c>
      <c r="J67" s="266">
        <f>G67-D67</f>
        <v>0</v>
      </c>
      <c r="K67" s="265">
        <f>I67-F67</f>
        <v>0</v>
      </c>
    </row>
    <row r="68" spans="1:11" ht="29.25" customHeight="1">
      <c r="A68" s="264">
        <v>2</v>
      </c>
      <c r="B68" s="81" t="s">
        <v>201</v>
      </c>
      <c r="C68" s="264" t="s">
        <v>0</v>
      </c>
      <c r="D68" s="264">
        <v>1</v>
      </c>
      <c r="E68" s="264">
        <v>205000</v>
      </c>
      <c r="F68" s="251">
        <f>D68*E68/1000</f>
        <v>205</v>
      </c>
      <c r="G68" s="264">
        <v>1</v>
      </c>
      <c r="H68" s="264">
        <v>205000</v>
      </c>
      <c r="I68" s="251">
        <f>G68*H68/1000</f>
        <v>205</v>
      </c>
      <c r="J68" s="266">
        <f>G68-D68</f>
        <v>0</v>
      </c>
      <c r="K68" s="265">
        <f>I68-F68</f>
        <v>0</v>
      </c>
    </row>
    <row r="69" spans="1:11" ht="18" customHeight="1">
      <c r="A69" s="264">
        <v>3</v>
      </c>
      <c r="B69" s="81" t="s">
        <v>202</v>
      </c>
      <c r="C69" s="264" t="s">
        <v>0</v>
      </c>
      <c r="D69" s="264">
        <v>1</v>
      </c>
      <c r="E69" s="264">
        <v>250000</v>
      </c>
      <c r="F69" s="251">
        <f>D69*E69/1000</f>
        <v>250</v>
      </c>
      <c r="G69" s="264">
        <v>1</v>
      </c>
      <c r="H69" s="264">
        <v>250000</v>
      </c>
      <c r="I69" s="251">
        <f>G69*H69/1000</f>
        <v>250</v>
      </c>
      <c r="J69" s="266">
        <f>G69-D69</f>
        <v>0</v>
      </c>
      <c r="K69" s="265">
        <f>I69-F69</f>
        <v>0</v>
      </c>
    </row>
    <row r="70" spans="1:11" ht="28.5">
      <c r="A70" s="240">
        <v>11</v>
      </c>
      <c r="B70" s="256" t="s">
        <v>33</v>
      </c>
      <c r="C70" s="240">
        <v>4251</v>
      </c>
      <c r="D70" s="240"/>
      <c r="E70" s="240"/>
      <c r="F70" s="258">
        <f>SUM(F72:F72)</f>
        <v>2805</v>
      </c>
      <c r="G70" s="259"/>
      <c r="H70" s="259"/>
      <c r="I70" s="258">
        <f>SUM(I72:I72)</f>
        <v>2805</v>
      </c>
      <c r="J70" s="258"/>
      <c r="K70" s="258">
        <f>I70-F70</f>
        <v>0</v>
      </c>
    </row>
    <row r="71" spans="1:11">
      <c r="A71" s="263"/>
      <c r="B71" s="213" t="s">
        <v>55</v>
      </c>
      <c r="C71" s="264"/>
      <c r="D71" s="264"/>
      <c r="E71" s="264"/>
      <c r="F71" s="265"/>
      <c r="G71" s="266"/>
      <c r="H71" s="266"/>
      <c r="I71" s="267"/>
      <c r="J71" s="268"/>
      <c r="K71" s="267"/>
    </row>
    <row r="72" spans="1:11" ht="30.75" customHeight="1">
      <c r="A72" s="264">
        <v>1</v>
      </c>
      <c r="B72" s="81" t="s">
        <v>203</v>
      </c>
      <c r="C72" s="264" t="s">
        <v>0</v>
      </c>
      <c r="D72" s="264">
        <v>1</v>
      </c>
      <c r="E72" s="264">
        <v>2805000</v>
      </c>
      <c r="F72" s="42">
        <f>D72*E72/1000</f>
        <v>2805</v>
      </c>
      <c r="G72" s="213">
        <v>1</v>
      </c>
      <c r="H72" s="213">
        <v>2805000</v>
      </c>
      <c r="I72" s="42">
        <f>G72*H72/1000</f>
        <v>2805</v>
      </c>
      <c r="J72" s="266">
        <f>G72-D72</f>
        <v>0</v>
      </c>
      <c r="K72" s="265">
        <f>I72-F72</f>
        <v>0</v>
      </c>
    </row>
    <row r="73" spans="1:11" ht="28.5">
      <c r="A73" s="240">
        <v>12</v>
      </c>
      <c r="B73" s="256" t="s">
        <v>34</v>
      </c>
      <c r="C73" s="240">
        <v>4252</v>
      </c>
      <c r="D73" s="240"/>
      <c r="E73" s="240"/>
      <c r="F73" s="258">
        <f>SUM(F75:F76)</f>
        <v>1050</v>
      </c>
      <c r="G73" s="259"/>
      <c r="H73" s="259"/>
      <c r="I73" s="258">
        <f>SUM(I75:I76)</f>
        <v>1050</v>
      </c>
      <c r="J73" s="258"/>
      <c r="K73" s="258">
        <f>I73-F73</f>
        <v>0</v>
      </c>
    </row>
    <row r="74" spans="1:11">
      <c r="A74" s="263"/>
      <c r="B74" s="213" t="s">
        <v>55</v>
      </c>
      <c r="C74" s="264"/>
      <c r="D74" s="264"/>
      <c r="E74" s="264"/>
      <c r="F74" s="265"/>
      <c r="G74" s="266"/>
      <c r="H74" s="266"/>
      <c r="I74" s="267"/>
      <c r="J74" s="268"/>
      <c r="K74" s="267"/>
    </row>
    <row r="75" spans="1:11" ht="27">
      <c r="A75" s="264">
        <v>1</v>
      </c>
      <c r="B75" s="81" t="s">
        <v>204</v>
      </c>
      <c r="C75" s="264" t="s">
        <v>0</v>
      </c>
      <c r="D75" s="264">
        <v>1</v>
      </c>
      <c r="E75" s="264">
        <v>400000</v>
      </c>
      <c r="F75" s="265">
        <f>D75*E75/1000</f>
        <v>400</v>
      </c>
      <c r="G75" s="264">
        <v>1</v>
      </c>
      <c r="H75" s="264">
        <v>400000</v>
      </c>
      <c r="I75" s="251">
        <f>G75*H75/1000</f>
        <v>400</v>
      </c>
      <c r="J75" s="266">
        <f>G75-D75</f>
        <v>0</v>
      </c>
      <c r="K75" s="265">
        <f>I75-F75</f>
        <v>0</v>
      </c>
    </row>
    <row r="76" spans="1:11" ht="27">
      <c r="A76" s="264">
        <v>2</v>
      </c>
      <c r="B76" s="81" t="s">
        <v>205</v>
      </c>
      <c r="C76" s="264" t="s">
        <v>0</v>
      </c>
      <c r="D76" s="264">
        <v>1</v>
      </c>
      <c r="E76" s="264">
        <v>650000</v>
      </c>
      <c r="F76" s="251">
        <f>D76*E76/1000</f>
        <v>650</v>
      </c>
      <c r="G76" s="264">
        <v>1</v>
      </c>
      <c r="H76" s="264">
        <v>650000</v>
      </c>
      <c r="I76" s="251">
        <f>G76*H76/1000</f>
        <v>650</v>
      </c>
      <c r="J76" s="266">
        <f>G76-D76</f>
        <v>0</v>
      </c>
      <c r="K76" s="265">
        <f>I76-F76</f>
        <v>0</v>
      </c>
    </row>
    <row r="77" spans="1:11" ht="14.25">
      <c r="A77" s="240">
        <v>13</v>
      </c>
      <c r="B77" s="256" t="s">
        <v>37</v>
      </c>
      <c r="C77" s="240">
        <v>4261</v>
      </c>
      <c r="D77" s="240"/>
      <c r="E77" s="240"/>
      <c r="F77" s="258">
        <v>1640</v>
      </c>
      <c r="G77" s="259"/>
      <c r="H77" s="259"/>
      <c r="I77" s="258">
        <v>1640</v>
      </c>
      <c r="J77" s="258"/>
      <c r="K77" s="258">
        <f>I77-F77</f>
        <v>0</v>
      </c>
    </row>
    <row r="78" spans="1:11" ht="14.25">
      <c r="A78" s="240">
        <v>14</v>
      </c>
      <c r="B78" s="256" t="s">
        <v>79</v>
      </c>
      <c r="C78" s="240">
        <v>4264</v>
      </c>
      <c r="D78" s="240"/>
      <c r="E78" s="240"/>
      <c r="F78" s="258">
        <f>SUM(F80:F83)</f>
        <v>4107.3</v>
      </c>
      <c r="G78" s="258"/>
      <c r="H78" s="258"/>
      <c r="I78" s="258">
        <f>SUM(I80:I83)</f>
        <v>4107.3</v>
      </c>
      <c r="J78" s="258"/>
      <c r="K78" s="258">
        <f>I78-F78</f>
        <v>0</v>
      </c>
    </row>
    <row r="79" spans="1:11">
      <c r="A79" s="263"/>
      <c r="B79" s="213" t="s">
        <v>55</v>
      </c>
      <c r="C79" s="264"/>
      <c r="D79" s="264"/>
      <c r="E79" s="264"/>
      <c r="F79" s="265"/>
      <c r="G79" s="266"/>
      <c r="H79" s="266"/>
      <c r="I79" s="267"/>
      <c r="J79" s="268"/>
      <c r="K79" s="267"/>
    </row>
    <row r="80" spans="1:11" ht="15" customHeight="1">
      <c r="A80" s="264">
        <v>1</v>
      </c>
      <c r="B80" s="274" t="s">
        <v>206</v>
      </c>
      <c r="C80" s="264" t="s">
        <v>0</v>
      </c>
      <c r="D80" s="273">
        <v>8080</v>
      </c>
      <c r="E80" s="273">
        <v>480</v>
      </c>
      <c r="F80" s="265">
        <f>D80*E80/1000</f>
        <v>3878.4</v>
      </c>
      <c r="G80" s="273">
        <v>9175</v>
      </c>
      <c r="H80" s="273">
        <v>400</v>
      </c>
      <c r="I80" s="265">
        <f>G80*H80/1000</f>
        <v>3670</v>
      </c>
      <c r="J80" s="266">
        <f>G80-D80</f>
        <v>1095</v>
      </c>
      <c r="K80" s="265">
        <f t="shared" ref="K80:K85" si="2">I80-F80</f>
        <v>-208.40000000000009</v>
      </c>
    </row>
    <row r="81" spans="1:12" ht="15" customHeight="1">
      <c r="A81" s="264">
        <v>2</v>
      </c>
      <c r="B81" s="275" t="s">
        <v>207</v>
      </c>
      <c r="C81" s="264" t="s">
        <v>0</v>
      </c>
      <c r="D81" s="17">
        <v>2</v>
      </c>
      <c r="E81" s="276">
        <v>38000</v>
      </c>
      <c r="F81" s="265">
        <f>D81*E81/1000</f>
        <v>76</v>
      </c>
      <c r="G81" s="17">
        <v>4</v>
      </c>
      <c r="H81" s="276">
        <v>38000</v>
      </c>
      <c r="I81" s="265">
        <f>G81*H81/1000</f>
        <v>152</v>
      </c>
      <c r="J81" s="266">
        <f>G81-D81</f>
        <v>2</v>
      </c>
      <c r="K81" s="265">
        <f t="shared" si="2"/>
        <v>76</v>
      </c>
    </row>
    <row r="82" spans="1:12" ht="15" customHeight="1">
      <c r="A82" s="264">
        <v>3</v>
      </c>
      <c r="B82" s="34" t="s">
        <v>208</v>
      </c>
      <c r="C82" s="264" t="s">
        <v>0</v>
      </c>
      <c r="D82" s="17">
        <v>4</v>
      </c>
      <c r="E82" s="32">
        <v>38225</v>
      </c>
      <c r="F82" s="265">
        <f>D82*E82/1000</f>
        <v>152.9</v>
      </c>
      <c r="G82" s="17">
        <v>4</v>
      </c>
      <c r="H82" s="276">
        <v>38000</v>
      </c>
      <c r="I82" s="265">
        <f>G82*H82/1000</f>
        <v>152</v>
      </c>
      <c r="J82" s="266">
        <f>G82-D82</f>
        <v>0</v>
      </c>
      <c r="K82" s="265">
        <f t="shared" si="2"/>
        <v>-0.90000000000000568</v>
      </c>
    </row>
    <row r="83" spans="1:12" ht="15" customHeight="1">
      <c r="A83" s="264">
        <v>4</v>
      </c>
      <c r="B83" s="275" t="s">
        <v>209</v>
      </c>
      <c r="C83" s="264" t="s">
        <v>0</v>
      </c>
      <c r="D83" s="17"/>
      <c r="E83" s="17"/>
      <c r="F83" s="265"/>
      <c r="G83" s="17">
        <v>4</v>
      </c>
      <c r="H83" s="17">
        <v>33325</v>
      </c>
      <c r="I83" s="265">
        <f>G83*H83/1000</f>
        <v>133.30000000000001</v>
      </c>
      <c r="J83" s="266">
        <f>G83-D83</f>
        <v>4</v>
      </c>
      <c r="K83" s="265">
        <f t="shared" si="2"/>
        <v>133.30000000000001</v>
      </c>
    </row>
    <row r="84" spans="1:12" ht="14.25">
      <c r="A84" s="240">
        <v>15</v>
      </c>
      <c r="B84" s="256" t="s">
        <v>210</v>
      </c>
      <c r="C84" s="240">
        <v>4267</v>
      </c>
      <c r="D84" s="240"/>
      <c r="E84" s="240"/>
      <c r="F84" s="258">
        <v>452.2</v>
      </c>
      <c r="G84" s="258"/>
      <c r="H84" s="258"/>
      <c r="I84" s="258">
        <v>452.2</v>
      </c>
      <c r="J84" s="258"/>
      <c r="K84" s="258">
        <f t="shared" si="2"/>
        <v>0</v>
      </c>
    </row>
    <row r="85" spans="1:12" ht="14.25">
      <c r="A85" s="240">
        <v>16</v>
      </c>
      <c r="B85" s="256" t="s">
        <v>211</v>
      </c>
      <c r="C85" s="240">
        <v>5122</v>
      </c>
      <c r="D85" s="240"/>
      <c r="E85" s="240"/>
      <c r="F85" s="258">
        <f>SUM(F87:F91)</f>
        <v>3000</v>
      </c>
      <c r="G85" s="258"/>
      <c r="H85" s="258"/>
      <c r="I85" s="258">
        <f>SUM(I87:I95)</f>
        <v>3000</v>
      </c>
      <c r="J85" s="258"/>
      <c r="K85" s="258">
        <f t="shared" si="2"/>
        <v>0</v>
      </c>
    </row>
    <row r="86" spans="1:12">
      <c r="A86" s="263"/>
      <c r="B86" s="213" t="s">
        <v>55</v>
      </c>
      <c r="C86" s="264"/>
      <c r="D86" s="264"/>
      <c r="E86" s="264"/>
      <c r="F86" s="265"/>
      <c r="G86" s="266"/>
      <c r="H86" s="266"/>
      <c r="I86" s="267"/>
      <c r="J86" s="268"/>
      <c r="K86" s="267"/>
    </row>
    <row r="87" spans="1:12">
      <c r="A87" s="264">
        <v>1</v>
      </c>
      <c r="B87" s="277" t="s">
        <v>212</v>
      </c>
      <c r="C87" s="264" t="s">
        <v>0</v>
      </c>
      <c r="D87" s="278">
        <v>50</v>
      </c>
      <c r="E87" s="279">
        <v>14000</v>
      </c>
      <c r="F87" s="246">
        <v>700</v>
      </c>
      <c r="G87" s="286">
        <v>20</v>
      </c>
      <c r="H87" s="286">
        <v>14000</v>
      </c>
      <c r="I87" s="265">
        <v>280</v>
      </c>
      <c r="J87" s="266">
        <v>-30</v>
      </c>
      <c r="K87" s="265">
        <v>-420</v>
      </c>
      <c r="L87" s="280"/>
    </row>
    <row r="88" spans="1:12">
      <c r="A88" s="264">
        <v>2</v>
      </c>
      <c r="B88" s="281" t="s">
        <v>213</v>
      </c>
      <c r="C88" s="264" t="s">
        <v>0</v>
      </c>
      <c r="D88" s="278">
        <v>25</v>
      </c>
      <c r="E88" s="279">
        <v>38000</v>
      </c>
      <c r="F88" s="246">
        <v>950</v>
      </c>
      <c r="G88" s="286">
        <v>5</v>
      </c>
      <c r="H88" s="286">
        <v>38000</v>
      </c>
      <c r="I88" s="265">
        <v>190</v>
      </c>
      <c r="J88" s="266">
        <v>-20</v>
      </c>
      <c r="K88" s="265">
        <v>-760</v>
      </c>
      <c r="L88" s="280"/>
    </row>
    <row r="89" spans="1:12">
      <c r="A89" s="264">
        <v>3</v>
      </c>
      <c r="B89" s="281" t="s">
        <v>214</v>
      </c>
      <c r="C89" s="264" t="s">
        <v>0</v>
      </c>
      <c r="D89" s="278">
        <v>15</v>
      </c>
      <c r="E89" s="279">
        <v>40000</v>
      </c>
      <c r="F89" s="246">
        <v>600</v>
      </c>
      <c r="G89" s="286">
        <v>6</v>
      </c>
      <c r="H89" s="286">
        <v>40000</v>
      </c>
      <c r="I89" s="265">
        <v>240</v>
      </c>
      <c r="J89" s="266">
        <v>-9</v>
      </c>
      <c r="K89" s="265">
        <v>-360</v>
      </c>
      <c r="L89" s="280"/>
    </row>
    <row r="90" spans="1:12">
      <c r="A90" s="264">
        <v>4</v>
      </c>
      <c r="B90" s="169" t="s">
        <v>215</v>
      </c>
      <c r="C90" s="264" t="s">
        <v>0</v>
      </c>
      <c r="D90" s="278">
        <v>3</v>
      </c>
      <c r="E90" s="32">
        <v>180000</v>
      </c>
      <c r="F90" s="246">
        <v>540</v>
      </c>
      <c r="G90" s="170">
        <v>3</v>
      </c>
      <c r="H90" s="170">
        <v>180000</v>
      </c>
      <c r="I90" s="265">
        <v>540</v>
      </c>
      <c r="J90" s="213">
        <v>0</v>
      </c>
      <c r="K90" s="42">
        <v>0</v>
      </c>
      <c r="L90" s="280"/>
    </row>
    <row r="91" spans="1:12">
      <c r="A91" s="264">
        <v>5</v>
      </c>
      <c r="B91" s="169" t="s">
        <v>216</v>
      </c>
      <c r="C91" s="264" t="s">
        <v>0</v>
      </c>
      <c r="D91" s="213">
        <v>3</v>
      </c>
      <c r="E91" s="279">
        <v>70000</v>
      </c>
      <c r="F91" s="246">
        <v>210</v>
      </c>
      <c r="G91" s="170">
        <v>3</v>
      </c>
      <c r="H91" s="170">
        <v>70000</v>
      </c>
      <c r="I91" s="265">
        <v>210</v>
      </c>
      <c r="J91" s="213">
        <v>0</v>
      </c>
      <c r="K91" s="42">
        <v>0</v>
      </c>
      <c r="L91" s="280"/>
    </row>
    <row r="92" spans="1:12">
      <c r="A92" s="279">
        <v>6</v>
      </c>
      <c r="B92" s="285" t="s">
        <v>213</v>
      </c>
      <c r="C92" s="279" t="s">
        <v>0</v>
      </c>
      <c r="D92" s="279"/>
      <c r="E92" s="279"/>
      <c r="F92" s="279">
        <v>0</v>
      </c>
      <c r="G92" s="279">
        <v>2</v>
      </c>
      <c r="H92" s="279">
        <v>75000</v>
      </c>
      <c r="I92" s="279">
        <v>150</v>
      </c>
      <c r="J92" s="279">
        <v>2</v>
      </c>
      <c r="K92" s="279">
        <v>150</v>
      </c>
    </row>
    <row r="93" spans="1:12">
      <c r="A93" s="279">
        <v>7</v>
      </c>
      <c r="B93" s="285" t="s">
        <v>219</v>
      </c>
      <c r="C93" s="279" t="s">
        <v>0</v>
      </c>
      <c r="D93" s="279"/>
      <c r="E93" s="279"/>
      <c r="F93" s="279">
        <v>0</v>
      </c>
      <c r="G93" s="279">
        <v>10</v>
      </c>
      <c r="H93" s="279">
        <v>25000</v>
      </c>
      <c r="I93" s="279">
        <v>250</v>
      </c>
      <c r="J93" s="279">
        <v>10</v>
      </c>
      <c r="K93" s="279">
        <v>250</v>
      </c>
    </row>
    <row r="94" spans="1:12">
      <c r="A94" s="279">
        <v>8</v>
      </c>
      <c r="B94" s="285" t="s">
        <v>220</v>
      </c>
      <c r="C94" s="279" t="s">
        <v>0</v>
      </c>
      <c r="D94" s="279"/>
      <c r="E94" s="279"/>
      <c r="F94" s="279">
        <v>0</v>
      </c>
      <c r="G94" s="279">
        <v>5</v>
      </c>
      <c r="H94" s="279">
        <v>150000</v>
      </c>
      <c r="I94" s="279">
        <v>750</v>
      </c>
      <c r="J94" s="279">
        <v>5</v>
      </c>
      <c r="K94" s="279">
        <v>750</v>
      </c>
      <c r="L94" s="282"/>
    </row>
    <row r="95" spans="1:12">
      <c r="A95" s="279">
        <v>9</v>
      </c>
      <c r="B95" s="285" t="s">
        <v>221</v>
      </c>
      <c r="C95" s="279" t="s">
        <v>0</v>
      </c>
      <c r="D95" s="279"/>
      <c r="E95" s="279"/>
      <c r="F95" s="279">
        <v>0</v>
      </c>
      <c r="G95" s="279">
        <v>6</v>
      </c>
      <c r="H95" s="279">
        <v>65000</v>
      </c>
      <c r="I95" s="279">
        <v>390</v>
      </c>
      <c r="J95" s="279">
        <v>6</v>
      </c>
      <c r="K95" s="279">
        <v>390</v>
      </c>
    </row>
    <row r="96" spans="1:12">
      <c r="A96" s="279"/>
      <c r="B96" s="285"/>
      <c r="C96" s="279"/>
      <c r="D96" s="279"/>
      <c r="E96" s="279"/>
      <c r="F96" s="279"/>
      <c r="G96" s="279"/>
      <c r="H96" s="279"/>
      <c r="I96" s="279"/>
      <c r="J96" s="279"/>
      <c r="K96" s="279"/>
    </row>
    <row r="97" spans="1:11">
      <c r="A97" s="279"/>
      <c r="B97" s="285"/>
      <c r="C97" s="285"/>
      <c r="D97" s="279"/>
      <c r="E97" s="279"/>
      <c r="F97" s="279"/>
      <c r="G97" s="279"/>
      <c r="H97" s="279"/>
      <c r="I97" s="279"/>
      <c r="J97" s="279"/>
      <c r="K97" s="279"/>
    </row>
    <row r="98" spans="1:11">
      <c r="A98" s="279"/>
      <c r="B98" s="285"/>
      <c r="C98" s="285"/>
      <c r="D98" s="279"/>
      <c r="E98" s="279"/>
      <c r="F98" s="279"/>
      <c r="G98" s="279"/>
      <c r="H98" s="279"/>
      <c r="I98" s="279"/>
      <c r="J98" s="279"/>
      <c r="K98" s="279"/>
    </row>
  </sheetData>
  <mergeCells count="5">
    <mergeCell ref="D7:F7"/>
    <mergeCell ref="G7:I7"/>
    <mergeCell ref="I2:K2"/>
    <mergeCell ref="I6:K6"/>
    <mergeCell ref="J7:K7"/>
  </mergeCells>
  <phoneticPr fontId="2" type="noConversion"/>
  <pageMargins left="0.75" right="0.25" top="0.23" bottom="0.28999999999999998" header="0.21" footer="0.19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topLeftCell="A40" workbookViewId="0">
      <selection activeCell="B2" sqref="B2"/>
    </sheetView>
  </sheetViews>
  <sheetFormatPr defaultRowHeight="13.5"/>
  <cols>
    <col min="1" max="1" width="4.85546875" style="4" customWidth="1"/>
    <col min="2" max="2" width="32.7109375" style="4" customWidth="1"/>
    <col min="3" max="3" width="10.140625" style="4" customWidth="1"/>
    <col min="4" max="4" width="11.42578125" style="4" customWidth="1"/>
    <col min="5" max="5" width="13.7109375" style="4" customWidth="1"/>
    <col min="6" max="6" width="12.5703125" style="4" customWidth="1"/>
    <col min="7" max="7" width="27.42578125" style="4" customWidth="1"/>
    <col min="8" max="8" width="8.7109375" style="4" customWidth="1"/>
    <col min="9" max="9" width="9.140625" style="4"/>
    <col min="10" max="10" width="11" style="4" customWidth="1"/>
    <col min="11" max="11" width="8.7109375" style="4" customWidth="1"/>
    <col min="12" max="12" width="9.140625" style="4"/>
    <col min="13" max="13" width="11" style="4" customWidth="1"/>
    <col min="14" max="16384" width="9.140625" style="4"/>
  </cols>
  <sheetData>
    <row r="1" spans="1:16">
      <c r="A1" s="106"/>
      <c r="B1" s="103"/>
      <c r="C1" s="103"/>
      <c r="D1" s="107"/>
      <c r="E1" s="103"/>
      <c r="F1" s="108"/>
      <c r="G1" s="108"/>
      <c r="H1" s="20"/>
      <c r="I1" s="38" t="s">
        <v>56</v>
      </c>
      <c r="J1" s="2"/>
      <c r="K1" s="38"/>
      <c r="L1" s="38"/>
      <c r="M1" s="20"/>
      <c r="N1" s="3"/>
      <c r="O1" s="3"/>
      <c r="P1" s="3"/>
    </row>
    <row r="2" spans="1:16" ht="12.75" customHeight="1">
      <c r="A2" s="106"/>
      <c r="B2" s="103" t="s">
        <v>173</v>
      </c>
      <c r="C2" s="103"/>
      <c r="D2" s="107"/>
      <c r="E2" s="103"/>
      <c r="F2" s="108"/>
      <c r="G2" s="108"/>
      <c r="H2" s="335" t="s">
        <v>4</v>
      </c>
      <c r="I2" s="335"/>
      <c r="J2" s="335"/>
      <c r="K2" s="38"/>
      <c r="L2" s="38"/>
      <c r="M2" s="38"/>
      <c r="N2" s="3"/>
      <c r="O2" s="3"/>
      <c r="P2" s="3"/>
    </row>
    <row r="3" spans="1:16" ht="14.25" thickBot="1">
      <c r="A3" s="20"/>
      <c r="B3" s="109"/>
      <c r="C3" s="110"/>
      <c r="D3" s="110"/>
      <c r="E3" s="96"/>
      <c r="F3" s="111"/>
      <c r="G3" s="112"/>
      <c r="H3" s="21"/>
      <c r="I3" s="21"/>
      <c r="J3" s="21"/>
      <c r="K3" s="21"/>
      <c r="L3" s="21"/>
      <c r="M3" s="21"/>
    </row>
    <row r="4" spans="1:16" s="45" customFormat="1" ht="17.25" customHeight="1">
      <c r="A4" s="20"/>
      <c r="B4" s="113" t="s">
        <v>5</v>
      </c>
      <c r="C4" s="113"/>
      <c r="D4" s="113"/>
      <c r="E4" s="114"/>
      <c r="F4" s="114"/>
      <c r="G4" s="26"/>
      <c r="H4" s="44"/>
      <c r="I4" s="44"/>
      <c r="J4" s="44"/>
      <c r="K4" s="44"/>
      <c r="L4" s="44"/>
      <c r="M4" s="44"/>
    </row>
    <row r="5" spans="1:16" s="46" customFormat="1" ht="26.25" customHeight="1">
      <c r="A5" s="41" t="s">
        <v>57</v>
      </c>
      <c r="B5" s="41"/>
      <c r="C5" s="41"/>
      <c r="D5" s="41"/>
      <c r="E5" s="41"/>
      <c r="F5" s="41"/>
      <c r="G5" s="41"/>
      <c r="H5" s="117"/>
      <c r="I5" s="117"/>
      <c r="J5" s="117"/>
      <c r="K5" s="117"/>
      <c r="L5" s="117"/>
      <c r="M5" s="117"/>
    </row>
    <row r="6" spans="1:16" s="46" customFormat="1" ht="14.25">
      <c r="A6" s="41" t="s">
        <v>159</v>
      </c>
      <c r="B6" s="41"/>
      <c r="C6" s="41"/>
      <c r="D6" s="41"/>
      <c r="E6" s="41"/>
      <c r="F6" s="41"/>
      <c r="G6" s="41"/>
      <c r="H6" s="117"/>
      <c r="I6" s="117"/>
      <c r="J6" s="117"/>
      <c r="K6" s="117"/>
      <c r="L6" s="117"/>
      <c r="M6" s="117"/>
    </row>
    <row r="7" spans="1:16" s="21" customFormat="1" ht="26.25" customHeight="1" thickBot="1">
      <c r="A7" s="41"/>
      <c r="B7" s="118"/>
      <c r="C7" s="41"/>
      <c r="D7" s="41"/>
      <c r="E7" s="41"/>
      <c r="F7" s="41"/>
      <c r="G7" s="41"/>
      <c r="H7" s="117"/>
      <c r="I7" s="117"/>
      <c r="J7" s="117"/>
      <c r="K7" s="117"/>
      <c r="L7" s="117"/>
      <c r="M7" s="117"/>
    </row>
    <row r="8" spans="1:16" ht="15" thickBot="1">
      <c r="A8"/>
      <c r="B8" s="187" t="s">
        <v>153</v>
      </c>
      <c r="C8" s="187"/>
      <c r="D8"/>
      <c r="F8" s="188">
        <v>4</v>
      </c>
    </row>
    <row r="9" spans="1:16" ht="9" customHeight="1" thickBot="1">
      <c r="A9"/>
      <c r="B9" s="189"/>
      <c r="C9" s="190"/>
      <c r="D9" s="41"/>
      <c r="F9" s="41"/>
    </row>
    <row r="10" spans="1:16" ht="15" thickBot="1">
      <c r="A10"/>
      <c r="B10" s="187" t="s">
        <v>154</v>
      </c>
      <c r="C10" s="187"/>
      <c r="D10"/>
      <c r="F10" s="188"/>
    </row>
    <row r="11" spans="1:16" ht="15" thickBot="1">
      <c r="A11"/>
      <c r="B11" s="187"/>
      <c r="C11" s="187"/>
      <c r="D11"/>
      <c r="F11" s="21"/>
    </row>
    <row r="12" spans="1:16" s="35" customFormat="1" ht="27" customHeight="1" thickBot="1">
      <c r="A12" s="47"/>
      <c r="B12" s="48"/>
      <c r="C12" s="126" t="s">
        <v>152</v>
      </c>
      <c r="D12" s="115"/>
      <c r="E12" s="115"/>
      <c r="F12" s="115"/>
      <c r="G12" s="116"/>
      <c r="H12" s="332" t="s">
        <v>151</v>
      </c>
      <c r="I12" s="333"/>
      <c r="J12" s="334"/>
      <c r="K12" s="332" t="s">
        <v>149</v>
      </c>
      <c r="L12" s="333"/>
      <c r="M12" s="334"/>
    </row>
    <row r="13" spans="1:16" s="53" customFormat="1" ht="69.75" thickBot="1">
      <c r="A13" s="49" t="s">
        <v>54</v>
      </c>
      <c r="B13" s="49" t="s">
        <v>58</v>
      </c>
      <c r="C13" s="50" t="s">
        <v>59</v>
      </c>
      <c r="D13" s="51" t="s">
        <v>60</v>
      </c>
      <c r="E13" s="51" t="s">
        <v>141</v>
      </c>
      <c r="F13" s="51" t="s">
        <v>61</v>
      </c>
      <c r="G13" s="51" t="s">
        <v>158</v>
      </c>
      <c r="H13" s="51" t="s">
        <v>62</v>
      </c>
      <c r="I13" s="51" t="s">
        <v>63</v>
      </c>
      <c r="J13" s="52" t="s">
        <v>64</v>
      </c>
      <c r="K13" s="51" t="s">
        <v>62</v>
      </c>
      <c r="L13" s="51" t="s">
        <v>63</v>
      </c>
      <c r="M13" s="52" t="s">
        <v>64</v>
      </c>
    </row>
    <row r="14" spans="1:16" s="55" customFormat="1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</row>
    <row r="15" spans="1:16" ht="17.25">
      <c r="A15" s="39"/>
      <c r="B15" s="56"/>
      <c r="C15" s="40" t="s">
        <v>0</v>
      </c>
      <c r="D15" s="40" t="s">
        <v>0</v>
      </c>
      <c r="E15" s="119">
        <v>2024</v>
      </c>
      <c r="F15" s="132">
        <v>0.12</v>
      </c>
      <c r="G15" s="40" t="s">
        <v>0</v>
      </c>
      <c r="H15" s="40" t="s">
        <v>0</v>
      </c>
      <c r="I15" s="40" t="s">
        <v>0</v>
      </c>
      <c r="J15" s="40" t="s">
        <v>0</v>
      </c>
      <c r="K15" s="40" t="s">
        <v>0</v>
      </c>
      <c r="L15" s="40" t="s">
        <v>0</v>
      </c>
      <c r="M15" s="40" t="s">
        <v>0</v>
      </c>
    </row>
    <row r="16" spans="1:16" ht="13.7" customHeight="1">
      <c r="A16" s="39"/>
      <c r="B16" s="5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42.75">
      <c r="A17" s="182"/>
      <c r="B17" s="183" t="s">
        <v>155</v>
      </c>
      <c r="C17" s="165" t="s">
        <v>0</v>
      </c>
      <c r="D17" s="165" t="s">
        <v>0</v>
      </c>
      <c r="E17" s="165" t="s">
        <v>0</v>
      </c>
      <c r="F17" s="165" t="s">
        <v>0</v>
      </c>
      <c r="G17" s="165" t="s">
        <v>0</v>
      </c>
      <c r="H17" s="184">
        <f>SUM(H19:H25)</f>
        <v>0</v>
      </c>
      <c r="I17" s="165" t="s">
        <v>0</v>
      </c>
      <c r="J17" s="184">
        <f>SUM(J19:J25)</f>
        <v>0</v>
      </c>
      <c r="K17" s="184">
        <f>SUM(K19:K25)</f>
        <v>0</v>
      </c>
      <c r="L17" s="165" t="s">
        <v>0</v>
      </c>
      <c r="M17" s="184">
        <f>SUM(M19:M25)</f>
        <v>0</v>
      </c>
    </row>
    <row r="18" spans="1:13">
      <c r="A18" s="39"/>
      <c r="B18" s="57" t="s">
        <v>65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7.25">
      <c r="A19" s="32">
        <v>1</v>
      </c>
      <c r="B19" s="207" t="s">
        <v>176</v>
      </c>
      <c r="C19" s="102">
        <v>2013</v>
      </c>
      <c r="D19" s="205">
        <v>14950</v>
      </c>
      <c r="E19" s="102">
        <f>IF(($E$15-C19)*12&gt;100,100,($E$15-C19)*12)</f>
        <v>100</v>
      </c>
      <c r="F19" s="204">
        <f t="shared" ref="F19:F25" si="0">IF(E19=100,0,D19-D19*E19%)</f>
        <v>0</v>
      </c>
      <c r="G19" s="102" t="s">
        <v>168</v>
      </c>
      <c r="H19" s="36"/>
      <c r="I19" s="36"/>
      <c r="J19" s="33">
        <f>H19*I19</f>
        <v>0</v>
      </c>
      <c r="K19" s="36"/>
      <c r="L19" s="36"/>
      <c r="M19" s="33">
        <f>K19*L19</f>
        <v>0</v>
      </c>
    </row>
    <row r="20" spans="1:13">
      <c r="A20" s="32">
        <v>2</v>
      </c>
      <c r="B20" s="36"/>
      <c r="C20" s="36"/>
      <c r="D20" s="36"/>
      <c r="E20" s="36">
        <f t="shared" ref="E20:E25" si="1">IF(($E$15-C20)*12&gt;100,100,($E$15-C20)*12)</f>
        <v>100</v>
      </c>
      <c r="F20" s="33">
        <f t="shared" si="0"/>
        <v>0</v>
      </c>
      <c r="G20" s="36"/>
      <c r="H20" s="36"/>
      <c r="I20" s="36"/>
      <c r="J20" s="33">
        <f t="shared" ref="J20:J25" si="2">H20*I20</f>
        <v>0</v>
      </c>
      <c r="K20" s="36"/>
      <c r="L20" s="36"/>
      <c r="M20" s="33">
        <f t="shared" ref="M20:M25" si="3">K20*L20</f>
        <v>0</v>
      </c>
    </row>
    <row r="21" spans="1:13">
      <c r="A21" s="32">
        <v>3</v>
      </c>
      <c r="B21" s="36"/>
      <c r="C21" s="36"/>
      <c r="D21" s="36"/>
      <c r="E21" s="36">
        <f t="shared" si="1"/>
        <v>100</v>
      </c>
      <c r="F21" s="33">
        <f t="shared" si="0"/>
        <v>0</v>
      </c>
      <c r="G21" s="36"/>
      <c r="H21" s="36"/>
      <c r="I21" s="36"/>
      <c r="J21" s="33">
        <f t="shared" si="2"/>
        <v>0</v>
      </c>
      <c r="K21" s="36"/>
      <c r="L21" s="36"/>
      <c r="M21" s="33">
        <f t="shared" si="3"/>
        <v>0</v>
      </c>
    </row>
    <row r="22" spans="1:13">
      <c r="A22" s="39">
        <v>4</v>
      </c>
      <c r="B22" s="36"/>
      <c r="C22" s="36"/>
      <c r="D22" s="36"/>
      <c r="E22" s="36">
        <f t="shared" si="1"/>
        <v>100</v>
      </c>
      <c r="F22" s="33">
        <f t="shared" si="0"/>
        <v>0</v>
      </c>
      <c r="G22" s="36"/>
      <c r="H22" s="36"/>
      <c r="I22" s="36"/>
      <c r="J22" s="33">
        <f t="shared" si="2"/>
        <v>0</v>
      </c>
      <c r="K22" s="36"/>
      <c r="L22" s="36"/>
      <c r="M22" s="33">
        <f t="shared" si="3"/>
        <v>0</v>
      </c>
    </row>
    <row r="23" spans="1:13">
      <c r="A23" s="39">
        <v>5</v>
      </c>
      <c r="B23" s="36"/>
      <c r="C23" s="36"/>
      <c r="D23" s="36"/>
      <c r="E23" s="36">
        <f t="shared" si="1"/>
        <v>100</v>
      </c>
      <c r="F23" s="33">
        <f t="shared" si="0"/>
        <v>0</v>
      </c>
      <c r="G23" s="36"/>
      <c r="H23" s="36"/>
      <c r="I23" s="36"/>
      <c r="J23" s="33">
        <f t="shared" si="2"/>
        <v>0</v>
      </c>
      <c r="K23" s="36"/>
      <c r="L23" s="36"/>
      <c r="M23" s="33">
        <f t="shared" si="3"/>
        <v>0</v>
      </c>
    </row>
    <row r="24" spans="1:13">
      <c r="A24" s="39">
        <v>6</v>
      </c>
      <c r="B24" s="36"/>
      <c r="C24" s="36"/>
      <c r="D24" s="36"/>
      <c r="E24" s="36">
        <f t="shared" si="1"/>
        <v>100</v>
      </c>
      <c r="F24" s="33">
        <f t="shared" si="0"/>
        <v>0</v>
      </c>
      <c r="G24" s="36"/>
      <c r="H24" s="36"/>
      <c r="I24" s="36"/>
      <c r="J24" s="33">
        <f t="shared" si="2"/>
        <v>0</v>
      </c>
      <c r="K24" s="36"/>
      <c r="L24" s="36"/>
      <c r="M24" s="33">
        <f t="shared" si="3"/>
        <v>0</v>
      </c>
    </row>
    <row r="25" spans="1:13">
      <c r="A25" s="39">
        <v>7</v>
      </c>
      <c r="B25" s="36"/>
      <c r="C25" s="36"/>
      <c r="D25" s="36"/>
      <c r="E25" s="36">
        <f t="shared" si="1"/>
        <v>100</v>
      </c>
      <c r="F25" s="33">
        <f t="shared" si="0"/>
        <v>0</v>
      </c>
      <c r="G25" s="36"/>
      <c r="H25" s="36"/>
      <c r="I25" s="36"/>
      <c r="J25" s="33">
        <f t="shared" si="2"/>
        <v>0</v>
      </c>
      <c r="K25" s="36"/>
      <c r="L25" s="36"/>
      <c r="M25" s="33">
        <f t="shared" si="3"/>
        <v>0</v>
      </c>
    </row>
    <row r="26" spans="1:13" ht="28.5">
      <c r="A26" s="182"/>
      <c r="B26" s="183" t="s">
        <v>156</v>
      </c>
      <c r="C26" s="165" t="s">
        <v>0</v>
      </c>
      <c r="D26" s="165" t="s">
        <v>0</v>
      </c>
      <c r="E26" s="165" t="s">
        <v>0</v>
      </c>
      <c r="F26" s="165" t="s">
        <v>0</v>
      </c>
      <c r="G26" s="165" t="s">
        <v>0</v>
      </c>
      <c r="H26" s="184">
        <f>SUM(H28:H34)</f>
        <v>0</v>
      </c>
      <c r="I26" s="165" t="s">
        <v>0</v>
      </c>
      <c r="J26" s="184">
        <f>SUM(J28:J34)</f>
        <v>0</v>
      </c>
      <c r="K26" s="184">
        <f>SUM(K28:K34)</f>
        <v>0</v>
      </c>
      <c r="L26" s="165" t="s">
        <v>0</v>
      </c>
      <c r="M26" s="184">
        <f>SUM(M28:M34)</f>
        <v>0</v>
      </c>
    </row>
    <row r="27" spans="1:13">
      <c r="A27" s="39"/>
      <c r="B27" s="57" t="s">
        <v>65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7.25">
      <c r="A28" s="32">
        <v>1</v>
      </c>
      <c r="B28" s="175" t="s">
        <v>169</v>
      </c>
      <c r="C28" s="36">
        <v>2012</v>
      </c>
      <c r="D28" s="206">
        <v>10000</v>
      </c>
      <c r="E28" s="36">
        <f>IF(($E$15-C28)*12&gt;100,100,($E$15-C28)*12)</f>
        <v>100</v>
      </c>
      <c r="F28" s="33">
        <f t="shared" ref="F28:F34" si="4">IF(E28=100,0,D28-D28*E28%)</f>
        <v>0</v>
      </c>
      <c r="G28" s="36" t="s">
        <v>172</v>
      </c>
      <c r="H28" s="36"/>
      <c r="I28" s="36"/>
      <c r="J28" s="33">
        <f>H28*I28</f>
        <v>0</v>
      </c>
      <c r="K28" s="36"/>
      <c r="L28" s="36"/>
      <c r="M28" s="33">
        <f>K28*L28</f>
        <v>0</v>
      </c>
    </row>
    <row r="29" spans="1:13" ht="17.25">
      <c r="A29" s="32">
        <v>2</v>
      </c>
      <c r="B29" s="175" t="s">
        <v>170</v>
      </c>
      <c r="C29" s="36">
        <v>2009</v>
      </c>
      <c r="D29" s="36">
        <v>3484.4</v>
      </c>
      <c r="E29" s="36">
        <f t="shared" ref="E29:E34" si="5">IF(($E$15-C29)*12&gt;100,100,($E$15-C29)*12)</f>
        <v>100</v>
      </c>
      <c r="F29" s="33">
        <f t="shared" si="4"/>
        <v>0</v>
      </c>
      <c r="G29" s="36" t="s">
        <v>172</v>
      </c>
      <c r="H29" s="36"/>
      <c r="I29" s="36"/>
      <c r="J29" s="33">
        <f t="shared" ref="J29:J34" si="6">H29*I29</f>
        <v>0</v>
      </c>
      <c r="K29" s="36"/>
      <c r="L29" s="36"/>
      <c r="M29" s="33">
        <f t="shared" ref="M29:M34" si="7">K29*L29</f>
        <v>0</v>
      </c>
    </row>
    <row r="30" spans="1:13" ht="17.25">
      <c r="A30" s="32">
        <v>3</v>
      </c>
      <c r="B30" s="175" t="s">
        <v>171</v>
      </c>
      <c r="C30" s="36">
        <v>2012</v>
      </c>
      <c r="D30" s="206">
        <v>878</v>
      </c>
      <c r="E30" s="36">
        <f>IF(($E$15-C30)*12&gt;100,100,($E$15-C30)*12)</f>
        <v>100</v>
      </c>
      <c r="F30" s="33">
        <f>IF(E30=100,0,D30-D30*E30%)</f>
        <v>0</v>
      </c>
      <c r="G30" s="36" t="s">
        <v>172</v>
      </c>
      <c r="H30" s="36"/>
      <c r="I30" s="36"/>
      <c r="J30" s="33">
        <f t="shared" si="6"/>
        <v>0</v>
      </c>
      <c r="K30" s="36"/>
      <c r="L30" s="36"/>
      <c r="M30" s="33">
        <f t="shared" si="7"/>
        <v>0</v>
      </c>
    </row>
    <row r="31" spans="1:13" ht="17.25">
      <c r="A31" s="39">
        <v>4</v>
      </c>
      <c r="B31" s="175"/>
      <c r="C31" s="36"/>
      <c r="D31" s="206"/>
      <c r="E31" s="36"/>
      <c r="F31" s="33"/>
      <c r="G31" s="36"/>
      <c r="H31" s="36"/>
      <c r="I31" s="36"/>
      <c r="J31" s="33">
        <f t="shared" si="6"/>
        <v>0</v>
      </c>
      <c r="K31" s="36"/>
      <c r="L31" s="36"/>
      <c r="M31" s="33">
        <f t="shared" si="7"/>
        <v>0</v>
      </c>
    </row>
    <row r="32" spans="1:13">
      <c r="A32" s="39">
        <v>5</v>
      </c>
      <c r="B32" s="36"/>
      <c r="C32" s="36"/>
      <c r="D32" s="36"/>
      <c r="E32" s="36">
        <f t="shared" si="5"/>
        <v>100</v>
      </c>
      <c r="F32" s="33">
        <f t="shared" si="4"/>
        <v>0</v>
      </c>
      <c r="G32" s="36"/>
      <c r="H32" s="36"/>
      <c r="I32" s="36"/>
      <c r="J32" s="33">
        <f t="shared" si="6"/>
        <v>0</v>
      </c>
      <c r="K32" s="36"/>
      <c r="L32" s="36"/>
      <c r="M32" s="33">
        <f t="shared" si="7"/>
        <v>0</v>
      </c>
    </row>
    <row r="33" spans="1:256">
      <c r="A33" s="39">
        <v>6</v>
      </c>
      <c r="B33" s="36"/>
      <c r="C33" s="36"/>
      <c r="D33" s="36"/>
      <c r="E33" s="36">
        <f t="shared" si="5"/>
        <v>100</v>
      </c>
      <c r="F33" s="33">
        <f t="shared" si="4"/>
        <v>0</v>
      </c>
      <c r="G33" s="36"/>
      <c r="H33" s="36"/>
      <c r="I33" s="36"/>
      <c r="J33" s="33">
        <f t="shared" si="6"/>
        <v>0</v>
      </c>
      <c r="K33" s="36"/>
      <c r="L33" s="36"/>
      <c r="M33" s="33">
        <f t="shared" si="7"/>
        <v>0</v>
      </c>
    </row>
    <row r="34" spans="1:256">
      <c r="A34" s="39">
        <v>7</v>
      </c>
      <c r="B34" s="36"/>
      <c r="C34" s="36"/>
      <c r="D34" s="36"/>
      <c r="E34" s="36">
        <f t="shared" si="5"/>
        <v>100</v>
      </c>
      <c r="F34" s="33">
        <f t="shared" si="4"/>
        <v>0</v>
      </c>
      <c r="G34" s="36"/>
      <c r="H34" s="36"/>
      <c r="I34" s="36"/>
      <c r="J34" s="33">
        <f t="shared" si="6"/>
        <v>0</v>
      </c>
      <c r="K34" s="36"/>
      <c r="L34" s="36"/>
      <c r="M34" s="33">
        <f t="shared" si="7"/>
        <v>0</v>
      </c>
    </row>
    <row r="35" spans="1:256" ht="42.75">
      <c r="A35" s="185"/>
      <c r="B35" s="183" t="s">
        <v>157</v>
      </c>
      <c r="C35" s="165" t="s">
        <v>0</v>
      </c>
      <c r="D35" s="165" t="s">
        <v>0</v>
      </c>
      <c r="E35" s="165" t="s">
        <v>0</v>
      </c>
      <c r="F35" s="165" t="s">
        <v>0</v>
      </c>
      <c r="G35" s="165" t="s">
        <v>0</v>
      </c>
      <c r="H35" s="184">
        <f>SUM(H37:H43)</f>
        <v>0</v>
      </c>
      <c r="I35" s="165" t="s">
        <v>0</v>
      </c>
      <c r="J35" s="184">
        <f>SUM(J37:J43)</f>
        <v>0</v>
      </c>
      <c r="K35" s="184">
        <f>SUM(K37:K43)</f>
        <v>0</v>
      </c>
      <c r="L35" s="165" t="s">
        <v>0</v>
      </c>
      <c r="M35" s="184">
        <f>SUM(M37:M43)</f>
        <v>0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>
      <c r="A36" s="39"/>
      <c r="B36" s="57" t="s">
        <v>65</v>
      </c>
      <c r="C36" s="36"/>
      <c r="D36" s="36"/>
      <c r="E36" s="36"/>
      <c r="F36" s="33"/>
      <c r="G36" s="36"/>
      <c r="H36" s="36"/>
      <c r="I36" s="36"/>
      <c r="J36" s="33"/>
      <c r="K36" s="36"/>
      <c r="L36" s="36"/>
      <c r="M36" s="33"/>
    </row>
    <row r="37" spans="1:256">
      <c r="A37" s="39">
        <v>1</v>
      </c>
      <c r="B37" s="36"/>
      <c r="C37" s="36"/>
      <c r="D37" s="36"/>
      <c r="E37" s="36">
        <f t="shared" ref="E37:E43" si="8">IF(($E$15-C37)*12&gt;100,100,($E$15-C37)*12)</f>
        <v>100</v>
      </c>
      <c r="F37" s="33">
        <f t="shared" ref="F37:F43" si="9">IF(E37=100,0,D37-D37*E37%)</f>
        <v>0</v>
      </c>
      <c r="G37" s="36"/>
      <c r="H37" s="36"/>
      <c r="I37" s="36"/>
      <c r="J37" s="33">
        <f t="shared" ref="J37:J43" si="10">H37*I37</f>
        <v>0</v>
      </c>
      <c r="K37" s="36"/>
      <c r="L37" s="36"/>
      <c r="M37" s="33">
        <f t="shared" ref="M37:M43" si="11">K37*L37</f>
        <v>0</v>
      </c>
    </row>
    <row r="38" spans="1:256">
      <c r="A38" s="39">
        <v>2</v>
      </c>
      <c r="B38" s="36"/>
      <c r="C38" s="36"/>
      <c r="D38" s="36"/>
      <c r="E38" s="36">
        <f t="shared" si="8"/>
        <v>100</v>
      </c>
      <c r="F38" s="33">
        <f t="shared" si="9"/>
        <v>0</v>
      </c>
      <c r="G38" s="36"/>
      <c r="H38" s="36"/>
      <c r="I38" s="36"/>
      <c r="J38" s="33">
        <f t="shared" si="10"/>
        <v>0</v>
      </c>
      <c r="K38" s="36"/>
      <c r="L38" s="36"/>
      <c r="M38" s="33">
        <f t="shared" si="11"/>
        <v>0</v>
      </c>
    </row>
    <row r="39" spans="1:256">
      <c r="A39" s="39">
        <v>3</v>
      </c>
      <c r="B39" s="36"/>
      <c r="C39" s="36"/>
      <c r="D39" s="36"/>
      <c r="E39" s="36">
        <f t="shared" si="8"/>
        <v>100</v>
      </c>
      <c r="F39" s="33">
        <f t="shared" si="9"/>
        <v>0</v>
      </c>
      <c r="G39" s="36"/>
      <c r="H39" s="36"/>
      <c r="I39" s="36"/>
      <c r="J39" s="33">
        <f t="shared" si="10"/>
        <v>0</v>
      </c>
      <c r="K39" s="36"/>
      <c r="L39" s="36"/>
      <c r="M39" s="33">
        <f t="shared" si="11"/>
        <v>0</v>
      </c>
    </row>
    <row r="40" spans="1:256">
      <c r="A40" s="39">
        <v>4</v>
      </c>
      <c r="B40" s="36"/>
      <c r="C40" s="36"/>
      <c r="D40" s="36"/>
      <c r="E40" s="36">
        <f t="shared" si="8"/>
        <v>100</v>
      </c>
      <c r="F40" s="33">
        <f t="shared" si="9"/>
        <v>0</v>
      </c>
      <c r="G40" s="36"/>
      <c r="H40" s="36"/>
      <c r="I40" s="36"/>
      <c r="J40" s="33">
        <f t="shared" si="10"/>
        <v>0</v>
      </c>
      <c r="K40" s="36"/>
      <c r="L40" s="36"/>
      <c r="M40" s="33">
        <f t="shared" si="11"/>
        <v>0</v>
      </c>
    </row>
    <row r="41" spans="1:256">
      <c r="A41" s="39">
        <v>5</v>
      </c>
      <c r="B41" s="36"/>
      <c r="C41" s="36"/>
      <c r="D41" s="36"/>
      <c r="E41" s="36">
        <f t="shared" si="8"/>
        <v>100</v>
      </c>
      <c r="F41" s="33">
        <f t="shared" si="9"/>
        <v>0</v>
      </c>
      <c r="G41" s="36"/>
      <c r="H41" s="36"/>
      <c r="I41" s="36"/>
      <c r="J41" s="33">
        <f t="shared" si="10"/>
        <v>0</v>
      </c>
      <c r="K41" s="36"/>
      <c r="L41" s="36"/>
      <c r="M41" s="33">
        <f t="shared" si="11"/>
        <v>0</v>
      </c>
    </row>
    <row r="42" spans="1:256">
      <c r="A42" s="39">
        <v>6</v>
      </c>
      <c r="B42" s="36"/>
      <c r="C42" s="36"/>
      <c r="D42" s="36"/>
      <c r="E42" s="36">
        <f t="shared" si="8"/>
        <v>100</v>
      </c>
      <c r="F42" s="33">
        <f t="shared" si="9"/>
        <v>0</v>
      </c>
      <c r="G42" s="36"/>
      <c r="H42" s="36"/>
      <c r="I42" s="36"/>
      <c r="J42" s="33">
        <f t="shared" si="10"/>
        <v>0</v>
      </c>
      <c r="K42" s="36"/>
      <c r="L42" s="36"/>
      <c r="M42" s="33">
        <f t="shared" si="11"/>
        <v>0</v>
      </c>
    </row>
    <row r="43" spans="1:256">
      <c r="A43" s="39">
        <v>7</v>
      </c>
      <c r="B43" s="36"/>
      <c r="C43" s="36"/>
      <c r="D43" s="36"/>
      <c r="E43" s="36">
        <f t="shared" si="8"/>
        <v>100</v>
      </c>
      <c r="F43" s="33">
        <f t="shared" si="9"/>
        <v>0</v>
      </c>
      <c r="G43" s="36"/>
      <c r="H43" s="36"/>
      <c r="I43" s="36"/>
      <c r="J43" s="33">
        <f t="shared" si="10"/>
        <v>0</v>
      </c>
      <c r="K43" s="36"/>
      <c r="L43" s="36"/>
      <c r="M43" s="33">
        <f t="shared" si="11"/>
        <v>0</v>
      </c>
    </row>
    <row r="44" spans="1:256">
      <c r="A44" s="58"/>
      <c r="B44" s="45"/>
      <c r="C44" s="45"/>
      <c r="D44" s="45"/>
      <c r="E44" s="45"/>
      <c r="F44" s="186"/>
      <c r="G44" s="45"/>
      <c r="H44" s="45"/>
      <c r="I44" s="45"/>
      <c r="J44" s="186"/>
      <c r="K44" s="45"/>
      <c r="L44" s="45"/>
      <c r="M44" s="186"/>
    </row>
    <row r="45" spans="1:256">
      <c r="A45" s="58"/>
      <c r="B45" s="45"/>
      <c r="C45" s="45"/>
      <c r="D45" s="45"/>
      <c r="E45" s="45"/>
      <c r="F45" s="186"/>
      <c r="G45" s="45"/>
      <c r="H45" s="45"/>
      <c r="I45" s="45"/>
      <c r="J45" s="186"/>
      <c r="K45" s="45"/>
      <c r="L45" s="45"/>
      <c r="M45" s="186"/>
    </row>
    <row r="46" spans="1:256" ht="14.25">
      <c r="A46" s="181" t="s">
        <v>2</v>
      </c>
      <c r="B46" s="193" t="s">
        <v>166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45"/>
    </row>
    <row r="47" spans="1:256" ht="14.25">
      <c r="A47" s="181"/>
      <c r="B47" s="196" t="s">
        <v>161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8"/>
      <c r="N47" s="45"/>
    </row>
    <row r="48" spans="1:256">
      <c r="A48"/>
      <c r="B48"/>
      <c r="C48"/>
      <c r="D48"/>
      <c r="E48"/>
    </row>
    <row r="49" spans="1:14" ht="20.25" customHeight="1">
      <c r="A49" s="181" t="s">
        <v>2</v>
      </c>
      <c r="B49" s="199" t="s">
        <v>162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64"/>
      <c r="N49" s="45"/>
    </row>
    <row r="50" spans="1:14" ht="15.75" customHeight="1">
      <c r="C50" s="191"/>
      <c r="D50" s="191"/>
      <c r="E50" s="191"/>
    </row>
  </sheetData>
  <mergeCells count="3">
    <mergeCell ref="H12:J12"/>
    <mergeCell ref="K12:M12"/>
    <mergeCell ref="H2:J2"/>
  </mergeCells>
  <phoneticPr fontId="2" type="noConversion"/>
  <pageMargins left="0.41" right="0.18" top="0.48" bottom="0.27" header="0.17" footer="0.19"/>
  <pageSetup paperSize="9" scale="85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Normal="100" workbookViewId="0">
      <selection activeCell="C13" sqref="C13"/>
    </sheetView>
  </sheetViews>
  <sheetFormatPr defaultRowHeight="17.25"/>
  <cols>
    <col min="1" max="1" width="6.28515625" style="60" customWidth="1"/>
    <col min="2" max="2" width="36" style="61" customWidth="1"/>
    <col min="3" max="3" width="60.85546875" style="61" customWidth="1"/>
    <col min="4" max="4" width="24.28515625" style="61" customWidth="1"/>
    <col min="5" max="16384" width="9.140625" style="61"/>
  </cols>
  <sheetData>
    <row r="1" spans="1:4" s="97" customFormat="1">
      <c r="A1" s="62"/>
      <c r="B1" s="336"/>
      <c r="C1" s="336"/>
      <c r="D1" s="200" t="s">
        <v>66</v>
      </c>
    </row>
    <row r="2" spans="1:4" s="97" customFormat="1" ht="17.25" customHeight="1">
      <c r="A2" s="62"/>
      <c r="D2" s="180" t="s">
        <v>4</v>
      </c>
    </row>
    <row r="3" spans="1:4" s="97" customFormat="1" ht="18" thickBot="1">
      <c r="A3" s="62"/>
      <c r="B3" s="63" t="s">
        <v>173</v>
      </c>
      <c r="C3" s="63"/>
    </row>
    <row r="4" spans="1:4" s="98" customFormat="1" ht="27" customHeight="1">
      <c r="A4" s="62"/>
      <c r="B4" s="101" t="s">
        <v>5</v>
      </c>
      <c r="C4" s="101"/>
    </row>
    <row r="5" spans="1:4" s="97" customFormat="1" ht="22.7" customHeight="1">
      <c r="A5" s="120" t="s">
        <v>82</v>
      </c>
      <c r="B5" s="120"/>
      <c r="C5" s="120"/>
    </row>
    <row r="6" spans="1:4" s="97" customFormat="1" ht="34.5">
      <c r="A6" s="120" t="s">
        <v>160</v>
      </c>
      <c r="B6" s="120"/>
      <c r="C6" s="120"/>
    </row>
    <row r="7" spans="1:4" s="98" customFormat="1">
      <c r="A7" s="62"/>
      <c r="B7" s="64"/>
      <c r="C7" s="64"/>
    </row>
    <row r="8" spans="1:4" s="98" customFormat="1" ht="69">
      <c r="A8" s="62"/>
      <c r="B8" s="202" t="s">
        <v>163</v>
      </c>
      <c r="C8" s="203">
        <v>3269.4</v>
      </c>
    </row>
    <row r="9" spans="1:4" s="98" customFormat="1" ht="24.75" customHeight="1">
      <c r="A9" s="62"/>
      <c r="B9" s="203"/>
      <c r="C9" s="66"/>
    </row>
    <row r="10" spans="1:4" s="98" customFormat="1">
      <c r="A10" s="62"/>
      <c r="B10" s="64"/>
      <c r="C10" s="64"/>
    </row>
    <row r="11" spans="1:4" s="98" customFormat="1">
      <c r="A11" s="62"/>
      <c r="B11" s="64"/>
      <c r="C11" s="64"/>
    </row>
    <row r="12" spans="1:4" ht="54.75" customHeight="1">
      <c r="A12" s="100">
        <v>1</v>
      </c>
      <c r="B12" s="78" t="s">
        <v>134</v>
      </c>
      <c r="C12" s="175" t="s">
        <v>173</v>
      </c>
    </row>
    <row r="13" spans="1:4" ht="38.25" customHeight="1">
      <c r="A13" s="100">
        <v>2</v>
      </c>
      <c r="B13" s="78" t="s">
        <v>135</v>
      </c>
      <c r="C13" s="202" t="s">
        <v>174</v>
      </c>
    </row>
    <row r="14" spans="1:4" ht="51.75" customHeight="1">
      <c r="A14" s="100">
        <v>3</v>
      </c>
      <c r="B14" s="78" t="s">
        <v>136</v>
      </c>
      <c r="C14" s="175" t="s">
        <v>175</v>
      </c>
    </row>
    <row r="15" spans="1:4" ht="38.25" customHeight="1">
      <c r="A15" s="100">
        <v>4</v>
      </c>
      <c r="B15" s="78" t="s">
        <v>131</v>
      </c>
      <c r="C15" s="100">
        <v>3269.4</v>
      </c>
    </row>
    <row r="16" spans="1:4" ht="47.25" customHeight="1">
      <c r="A16" s="100">
        <v>5</v>
      </c>
      <c r="B16" s="78" t="s">
        <v>137</v>
      </c>
      <c r="C16" s="175"/>
    </row>
    <row r="17" spans="1:3" ht="67.5" customHeight="1">
      <c r="A17" s="60" t="s">
        <v>2</v>
      </c>
      <c r="B17" s="176" t="s">
        <v>138</v>
      </c>
      <c r="C17" s="177"/>
    </row>
    <row r="18" spans="1:3" ht="34.5" customHeight="1">
      <c r="A18" s="172" t="s">
        <v>133</v>
      </c>
      <c r="B18" s="173"/>
      <c r="C18" s="174"/>
    </row>
    <row r="19" spans="1:3" ht="41.25">
      <c r="A19" s="172"/>
      <c r="B19" s="16" t="s">
        <v>132</v>
      </c>
      <c r="C19" s="37" t="s">
        <v>218</v>
      </c>
    </row>
    <row r="20" spans="1:3" ht="34.5">
      <c r="A20" s="65">
        <v>1</v>
      </c>
      <c r="B20" s="283" t="s">
        <v>217</v>
      </c>
      <c r="C20" s="65">
        <v>2805000</v>
      </c>
    </row>
    <row r="21" spans="1:3">
      <c r="A21" s="65">
        <v>2</v>
      </c>
      <c r="B21" s="66"/>
      <c r="C21" s="66"/>
    </row>
    <row r="22" spans="1:3">
      <c r="A22" s="65">
        <v>3</v>
      </c>
      <c r="B22" s="66"/>
      <c r="C22" s="66"/>
    </row>
    <row r="23" spans="1:3">
      <c r="A23" s="65" t="s">
        <v>78</v>
      </c>
      <c r="B23" s="66"/>
      <c r="C23" s="66"/>
    </row>
    <row r="24" spans="1:3" s="45" customFormat="1" ht="32.25" customHeight="1">
      <c r="A24" s="129"/>
      <c r="B24" s="131" t="s">
        <v>84</v>
      </c>
      <c r="C24" s="130">
        <f>SUM(C20:C23)</f>
        <v>2805000</v>
      </c>
    </row>
  </sheetData>
  <mergeCells count="1">
    <mergeCell ref="B1:C1"/>
  </mergeCells>
  <pageMargins left="0.35" right="0.35" top="0.28999999999999998" bottom="0.37" header="0.21" footer="0.16"/>
  <pageSetup paperSize="9" scale="65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H13" sqref="H13"/>
    </sheetView>
  </sheetViews>
  <sheetFormatPr defaultRowHeight="13.5"/>
  <cols>
    <col min="1" max="1" width="6.28515625" style="3" customWidth="1"/>
    <col min="2" max="2" width="70.85546875" style="4" customWidth="1"/>
    <col min="3" max="3" width="18" style="4" customWidth="1"/>
    <col min="4" max="16384" width="9.140625" style="4"/>
  </cols>
  <sheetData>
    <row r="1" spans="1:8" s="21" customFormat="1" ht="14.25">
      <c r="A1" s="20"/>
      <c r="C1" s="25" t="s">
        <v>223</v>
      </c>
    </row>
    <row r="2" spans="1:8" s="21" customFormat="1" ht="14.25">
      <c r="A2" s="20"/>
      <c r="C2" s="289" t="s">
        <v>4</v>
      </c>
    </row>
    <row r="3" spans="1:8" s="21" customFormat="1" ht="14.25" thickBot="1">
      <c r="A3" s="20"/>
      <c r="B3" s="288" t="s">
        <v>173</v>
      </c>
      <c r="C3" s="288"/>
    </row>
    <row r="4" spans="1:8" s="291" customFormat="1" ht="17.25" customHeight="1">
      <c r="A4" s="290"/>
      <c r="B4" s="337" t="s">
        <v>5</v>
      </c>
      <c r="C4" s="337"/>
      <c r="D4" s="99"/>
      <c r="E4" s="99"/>
      <c r="F4" s="99"/>
      <c r="G4" s="99"/>
      <c r="H4" s="99"/>
    </row>
    <row r="5" spans="1:8" s="21" customFormat="1" ht="24" customHeight="1">
      <c r="A5" s="338" t="s">
        <v>57</v>
      </c>
      <c r="B5" s="338"/>
      <c r="C5" s="338"/>
    </row>
    <row r="6" spans="1:8" s="21" customFormat="1">
      <c r="A6" s="339" t="s">
        <v>224</v>
      </c>
      <c r="B6" s="339"/>
      <c r="C6" s="339"/>
    </row>
    <row r="7" spans="1:8" s="44" customFormat="1">
      <c r="A7" s="20"/>
      <c r="B7" s="292"/>
      <c r="C7" s="292"/>
    </row>
    <row r="8" spans="1:8" s="45" customFormat="1">
      <c r="A8" s="20"/>
      <c r="B8" s="293" t="s">
        <v>263</v>
      </c>
      <c r="C8" s="293"/>
    </row>
    <row r="9" spans="1:8" s="45" customFormat="1" ht="45.75" customHeight="1">
      <c r="A9" s="20"/>
      <c r="B9" s="340" t="s">
        <v>225</v>
      </c>
      <c r="C9" s="340"/>
    </row>
    <row r="10" spans="1:8" s="45" customFormat="1">
      <c r="A10" s="20"/>
      <c r="B10" s="292"/>
      <c r="C10" s="292"/>
    </row>
    <row r="11" spans="1:8" s="45" customFormat="1" ht="35.25" customHeight="1">
      <c r="A11" s="294" t="s">
        <v>54</v>
      </c>
      <c r="B11" s="295" t="s">
        <v>226</v>
      </c>
      <c r="C11" s="295" t="s">
        <v>227</v>
      </c>
    </row>
    <row r="12" spans="1:8" s="45" customFormat="1">
      <c r="A12" s="294">
        <v>1</v>
      </c>
      <c r="B12" s="295">
        <v>2</v>
      </c>
      <c r="C12" s="295">
        <v>3</v>
      </c>
    </row>
    <row r="13" spans="1:8" ht="14.25">
      <c r="A13" s="294" t="s">
        <v>228</v>
      </c>
      <c r="B13" s="68" t="s">
        <v>229</v>
      </c>
      <c r="C13" s="294">
        <f>+C14+C15</f>
        <v>4</v>
      </c>
    </row>
    <row r="14" spans="1:8">
      <c r="A14" s="294"/>
      <c r="B14" s="296" t="s">
        <v>230</v>
      </c>
      <c r="C14" s="294">
        <v>1</v>
      </c>
    </row>
    <row r="15" spans="1:8">
      <c r="A15" s="294"/>
      <c r="B15" s="296" t="s">
        <v>231</v>
      </c>
      <c r="C15" s="294">
        <v>3</v>
      </c>
    </row>
    <row r="16" spans="1:8" ht="14.25">
      <c r="A16" s="294" t="s">
        <v>232</v>
      </c>
      <c r="B16" s="68" t="s">
        <v>233</v>
      </c>
      <c r="C16" s="294">
        <f>+C17+C18+C19</f>
        <v>7</v>
      </c>
    </row>
    <row r="17" spans="1:8">
      <c r="A17" s="294"/>
      <c r="B17" s="296" t="s">
        <v>234</v>
      </c>
      <c r="C17" s="294">
        <v>2</v>
      </c>
    </row>
    <row r="18" spans="1:8">
      <c r="A18" s="294"/>
      <c r="B18" s="296" t="s">
        <v>235</v>
      </c>
      <c r="C18" s="294">
        <v>5</v>
      </c>
    </row>
    <row r="19" spans="1:8">
      <c r="A19" s="294"/>
      <c r="B19" s="296" t="s">
        <v>236</v>
      </c>
      <c r="C19" s="294"/>
    </row>
    <row r="20" spans="1:8">
      <c r="A20" s="165"/>
      <c r="B20" s="297"/>
      <c r="C20" s="165"/>
    </row>
    <row r="21" spans="1:8">
      <c r="A21" s="294"/>
      <c r="B21" s="296" t="s">
        <v>237</v>
      </c>
      <c r="C21" s="294">
        <v>1</v>
      </c>
    </row>
    <row r="22" spans="1:8">
      <c r="A22" s="294"/>
      <c r="B22" s="296" t="s">
        <v>238</v>
      </c>
      <c r="C22" s="294">
        <v>1</v>
      </c>
    </row>
    <row r="23" spans="1:8" ht="35.25" customHeight="1">
      <c r="A23" s="294" t="s">
        <v>239</v>
      </c>
      <c r="B23" s="68" t="s">
        <v>240</v>
      </c>
      <c r="C23" s="294">
        <f>+C25++C40</f>
        <v>89</v>
      </c>
    </row>
    <row r="24" spans="1:8" ht="14.25">
      <c r="A24" s="294"/>
      <c r="B24" s="68" t="s">
        <v>241</v>
      </c>
      <c r="C24" s="294"/>
    </row>
    <row r="25" spans="1:8" ht="14.25">
      <c r="A25" s="298" t="s">
        <v>242</v>
      </c>
      <c r="B25" s="299" t="s">
        <v>243</v>
      </c>
      <c r="C25" s="294">
        <f>+C26+C33</f>
        <v>60</v>
      </c>
    </row>
    <row r="26" spans="1:8" ht="14.25">
      <c r="A26" s="294"/>
      <c r="B26" s="68" t="s">
        <v>244</v>
      </c>
      <c r="C26" s="294">
        <f>SUM(C28:C32)</f>
        <v>54</v>
      </c>
    </row>
    <row r="27" spans="1:8" ht="15">
      <c r="A27" s="294"/>
      <c r="B27" s="102" t="s">
        <v>65</v>
      </c>
      <c r="C27" s="294"/>
      <c r="F27" s="300"/>
      <c r="H27" s="301"/>
    </row>
    <row r="28" spans="1:8" ht="27">
      <c r="A28" s="294">
        <v>1</v>
      </c>
      <c r="B28" s="302" t="s">
        <v>245</v>
      </c>
      <c r="C28" s="294">
        <v>13</v>
      </c>
    </row>
    <row r="29" spans="1:8">
      <c r="A29" s="294">
        <v>2</v>
      </c>
      <c r="B29" s="102" t="s">
        <v>246</v>
      </c>
      <c r="C29" s="294">
        <v>14</v>
      </c>
    </row>
    <row r="30" spans="1:8">
      <c r="A30" s="294">
        <v>3</v>
      </c>
      <c r="B30" s="102" t="s">
        <v>247</v>
      </c>
      <c r="C30" s="294">
        <v>7</v>
      </c>
    </row>
    <row r="31" spans="1:8">
      <c r="A31" s="294">
        <v>4</v>
      </c>
      <c r="B31" s="102" t="s">
        <v>248</v>
      </c>
      <c r="C31" s="294">
        <v>13</v>
      </c>
    </row>
    <row r="32" spans="1:8">
      <c r="A32" s="294">
        <v>5</v>
      </c>
      <c r="B32" s="102" t="s">
        <v>249</v>
      </c>
      <c r="C32" s="294">
        <v>7</v>
      </c>
    </row>
    <row r="33" spans="1:8" ht="14.25">
      <c r="A33" s="294"/>
      <c r="B33" s="68" t="s">
        <v>250</v>
      </c>
      <c r="C33" s="294">
        <f>SUM(C35:C38)</f>
        <v>6</v>
      </c>
    </row>
    <row r="34" spans="1:8">
      <c r="A34" s="294"/>
      <c r="B34" s="102" t="s">
        <v>65</v>
      </c>
      <c r="C34" s="294"/>
    </row>
    <row r="35" spans="1:8">
      <c r="A35" s="294">
        <v>1</v>
      </c>
      <c r="B35" s="102" t="s">
        <v>251</v>
      </c>
      <c r="C35" s="294">
        <v>4</v>
      </c>
    </row>
    <row r="36" spans="1:8">
      <c r="A36" s="294">
        <v>2</v>
      </c>
      <c r="B36" s="102" t="s">
        <v>252</v>
      </c>
      <c r="C36" s="294">
        <v>2</v>
      </c>
    </row>
    <row r="37" spans="1:8">
      <c r="A37" s="294">
        <v>3</v>
      </c>
      <c r="B37" s="102"/>
      <c r="C37" s="294"/>
    </row>
    <row r="38" spans="1:8">
      <c r="A38" s="294">
        <v>4</v>
      </c>
      <c r="B38" s="102"/>
      <c r="C38" s="294"/>
    </row>
    <row r="39" spans="1:8">
      <c r="A39" s="294"/>
      <c r="B39" s="102"/>
      <c r="C39" s="294"/>
    </row>
    <row r="40" spans="1:8" ht="14.25">
      <c r="A40" s="298" t="s">
        <v>253</v>
      </c>
      <c r="B40" s="299" t="s">
        <v>254</v>
      </c>
      <c r="C40" s="294">
        <f>+C41+C48</f>
        <v>29</v>
      </c>
    </row>
    <row r="41" spans="1:8" ht="14.25">
      <c r="A41" s="294"/>
      <c r="B41" s="68" t="s">
        <v>244</v>
      </c>
      <c r="C41" s="294">
        <f>SUM(C43:C46)</f>
        <v>27</v>
      </c>
    </row>
    <row r="42" spans="1:8" ht="15">
      <c r="A42" s="294"/>
      <c r="B42" s="102" t="s">
        <v>65</v>
      </c>
      <c r="C42" s="294"/>
      <c r="F42" s="300"/>
      <c r="H42" s="301"/>
    </row>
    <row r="43" spans="1:8" ht="27">
      <c r="A43" s="294">
        <v>1</v>
      </c>
      <c r="B43" s="302" t="s">
        <v>255</v>
      </c>
      <c r="C43" s="294">
        <v>14</v>
      </c>
    </row>
    <row r="44" spans="1:8">
      <c r="A44" s="294">
        <v>2</v>
      </c>
      <c r="B44" s="102" t="s">
        <v>256</v>
      </c>
      <c r="C44" s="294">
        <v>13</v>
      </c>
    </row>
    <row r="45" spans="1:8">
      <c r="A45" s="294">
        <v>3</v>
      </c>
      <c r="B45" s="102"/>
      <c r="C45" s="294"/>
    </row>
    <row r="46" spans="1:8">
      <c r="A46" s="294">
        <v>4</v>
      </c>
      <c r="B46" s="102"/>
      <c r="C46" s="294"/>
    </row>
    <row r="47" spans="1:8" ht="14.25">
      <c r="A47" s="294"/>
      <c r="B47" s="303"/>
      <c r="C47" s="294"/>
    </row>
    <row r="48" spans="1:8" ht="14.25">
      <c r="A48" s="294"/>
      <c r="B48" s="68" t="s">
        <v>250</v>
      </c>
      <c r="C48" s="294">
        <f>SUM(C50:C53)</f>
        <v>2</v>
      </c>
    </row>
    <row r="49" spans="1:3">
      <c r="A49" s="294"/>
      <c r="B49" s="102" t="s">
        <v>65</v>
      </c>
      <c r="C49" s="294"/>
    </row>
    <row r="50" spans="1:3">
      <c r="A50" s="294">
        <v>1</v>
      </c>
      <c r="B50" s="102" t="s">
        <v>257</v>
      </c>
      <c r="C50" s="294">
        <v>2</v>
      </c>
    </row>
    <row r="51" spans="1:3">
      <c r="A51" s="294">
        <v>2</v>
      </c>
      <c r="B51" s="102"/>
      <c r="C51" s="294"/>
    </row>
    <row r="52" spans="1:3">
      <c r="A52" s="294">
        <v>3</v>
      </c>
      <c r="B52" s="102"/>
      <c r="C52" s="294"/>
    </row>
    <row r="53" spans="1:3">
      <c r="A53" s="294">
        <v>4</v>
      </c>
      <c r="B53" s="102"/>
      <c r="C53" s="294"/>
    </row>
    <row r="54" spans="1:3" ht="14.25">
      <c r="A54" s="294"/>
      <c r="B54" s="68"/>
      <c r="C54" s="304"/>
    </row>
    <row r="55" spans="1:3" ht="14.25">
      <c r="A55" s="294" t="s">
        <v>258</v>
      </c>
      <c r="B55" s="68" t="s">
        <v>259</v>
      </c>
      <c r="C55" s="294">
        <f>SUM(C57:C60)</f>
        <v>0</v>
      </c>
    </row>
    <row r="56" spans="1:3">
      <c r="A56" s="294"/>
      <c r="B56" s="102" t="s">
        <v>65</v>
      </c>
      <c r="C56" s="294"/>
    </row>
    <row r="57" spans="1:3">
      <c r="A57" s="294">
        <v>1</v>
      </c>
      <c r="B57" s="102"/>
      <c r="C57" s="294"/>
    </row>
    <row r="58" spans="1:3">
      <c r="A58" s="294">
        <v>2</v>
      </c>
      <c r="B58" s="102"/>
      <c r="C58" s="294"/>
    </row>
    <row r="59" spans="1:3">
      <c r="A59" s="294">
        <v>3</v>
      </c>
      <c r="B59" s="102"/>
      <c r="C59" s="294"/>
    </row>
    <row r="60" spans="1:3">
      <c r="A60" s="294">
        <v>4</v>
      </c>
      <c r="B60" s="102"/>
      <c r="C60" s="294"/>
    </row>
    <row r="61" spans="1:3" ht="28.5">
      <c r="A61" s="294" t="s">
        <v>260</v>
      </c>
      <c r="B61" s="299" t="s">
        <v>261</v>
      </c>
      <c r="C61" s="294">
        <v>10</v>
      </c>
    </row>
    <row r="62" spans="1:3">
      <c r="A62" s="294"/>
      <c r="B62" s="102"/>
      <c r="C62" s="294"/>
    </row>
    <row r="63" spans="1:3" s="306" customFormat="1" ht="30.75" customHeight="1">
      <c r="A63" s="298"/>
      <c r="B63" s="305" t="s">
        <v>262</v>
      </c>
      <c r="C63" s="298">
        <f>+C13+C16+C21+C22+C23+C55+C61</f>
        <v>112</v>
      </c>
    </row>
  </sheetData>
  <mergeCells count="4">
    <mergeCell ref="B4:C4"/>
    <mergeCell ref="A5:C5"/>
    <mergeCell ref="A6:C6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1-ԱՄՓՈՓ</vt:lpstr>
      <vt:lpstr>2-ԸՆԴԱՄԵՆԸ ԾԱԽՍԵՐ</vt:lpstr>
      <vt:lpstr>3-Ծախսերի բացվածք</vt:lpstr>
      <vt:lpstr>11-ավտոմեքենա</vt:lpstr>
      <vt:lpstr>15ընթացիկ նորոգում</vt:lpstr>
      <vt:lpstr>Կառուցվածքը</vt:lpstr>
      <vt:lpstr>'2-ԸՆԴԱՄԵՆԸ ԾԱԽՍԵՐ'!Print_Titles</vt:lpstr>
    </vt:vector>
  </TitlesOfParts>
  <Company>MFE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user</cp:lastModifiedBy>
  <cp:lastPrinted>2023-02-27T05:36:09Z</cp:lastPrinted>
  <dcterms:created xsi:type="dcterms:W3CDTF">2003-05-20T07:22:10Z</dcterms:created>
  <dcterms:modified xsi:type="dcterms:W3CDTF">2023-03-23T12:04:42Z</dcterms:modified>
</cp:coreProperties>
</file>